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660" windowWidth="15330" windowHeight="4080" tabRatio="862" firstSheet="1" activeTab="5"/>
  </bookViews>
  <sheets>
    <sheet name="Fin. būklės" sheetId="1" r:id="rId1"/>
    <sheet name="Veiklos rezultatų" sheetId="2" r:id="rId2"/>
    <sheet name="Grynojo turto pokyčių" sheetId="3" r:id="rId3"/>
    <sheet name="Pinigų srautų" sheetId="4" r:id="rId4"/>
    <sheet name="AR.12 IMT" sheetId="5" r:id="rId5"/>
    <sheet name="AR.20-4fin.sumos" sheetId="6" r:id="rId6"/>
  </sheets>
  <definedNames>
    <definedName name="_ftn1" localSheetId="2">'Grynojo turto pokyčių'!$A$20</definedName>
    <definedName name="_ftnref1" localSheetId="2">'Grynojo turto pokyčių'!#REF!</definedName>
    <definedName name="_xlnm.Print_Area" localSheetId="5">'AR.20-4fin.sumos'!$A$1:$M$29</definedName>
    <definedName name="_xlnm.Print_Area" localSheetId="0">'Fin. būklės'!$A$1:$E$95</definedName>
    <definedName name="_xlnm.Print_Area" localSheetId="2">'Grynojo turto pokyčių'!$A$1:$J$43</definedName>
    <definedName name="_xlnm.Print_Area" localSheetId="1">'Veiklos rezultatų'!$A$1:$I$61</definedName>
    <definedName name="_xlnm.Print_Titles" localSheetId="4">'AR.12 IMT'!$9:$11</definedName>
    <definedName name="_xlnm.Print_Titles" localSheetId="5">'AR.20-4fin.sumos'!$11:$13</definedName>
    <definedName name="_xlnm.Print_Titles" localSheetId="0">'Fin. būklės'!$15:$15</definedName>
    <definedName name="_xlnm.Print_Titles" localSheetId="3">'Pinigų srautų'!$17:$20</definedName>
    <definedName name="_xlnm.Print_Titles" localSheetId="1">'Veiklos rezultatų'!$17:$17</definedName>
    <definedName name="Z_983421F7_F221_432A_9D81_90B24F0C0D08_.wvu.PrintTitles" localSheetId="0" hidden="1">'Fin. būklės'!#REF!</definedName>
    <definedName name="Z_983421F7_F221_432A_9D81_90B24F0C0D08_.wvu.Rows" localSheetId="0" hidden="1">'Fin. būklės'!#REF!</definedName>
  </definedNames>
  <calcPr fullCalcOnLoad="1"/>
</workbook>
</file>

<file path=xl/sharedStrings.xml><?xml version="1.0" encoding="utf-8"?>
<sst xmlns="http://schemas.openxmlformats.org/spreadsheetml/2006/main" count="858" uniqueCount="446">
  <si>
    <t>Per ataskaitinį laikotarpį</t>
  </si>
  <si>
    <t>Likutis 2011 m. gruodžio 31 d.</t>
  </si>
  <si>
    <t>Silvija Baranauskienė</t>
  </si>
  <si>
    <t xml:space="preserve">   </t>
  </si>
  <si>
    <t>20-ojo VSAFAS „Finansavimo sumos“</t>
  </si>
  <si>
    <t>FINANSAVIMO SUMOS PAGAL ŠALTINĮ, TIKSLINĘ PASKIRTĮ IR JŲ POKYČIAI PER ATASKAITINĮ LAIKOTARPĮ</t>
  </si>
  <si>
    <t>Perduota kitiems viešojo sektoriaus subjektams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</si>
  <si>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</si>
  <si>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</si>
  <si>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Tenka kontroliuojančiam subjektui</t>
  </si>
  <si>
    <t>(viešojo sektoriaus subjekto, parengusio finansinės būklės ataskaitą (konsoliduotąją finansinės būklės ataskaitą), kodas, adresas)</t>
  </si>
  <si>
    <t>Nebaigti projektai ir išankstiniai mokėjimai</t>
  </si>
  <si>
    <t>Nebaigta statyba ir išankstiniai mokėjimai</t>
  </si>
  <si>
    <t>( Vardas, pavardė, parašas )</t>
  </si>
  <si>
    <t xml:space="preserve">GRYNOJO TURTO POKYČIŲ ATASKAITA  * </t>
  </si>
  <si>
    <t>* Pažymėti ataskaitos laukai nepildomi</t>
  </si>
  <si>
    <t>(Žemesniojo lygio viešojo sektoriaus subjektų, išskyrus mokesčių fondus ir išteklių fondus (įskaitant socialinės apsaugos fondus), veiklos rezultatų ataskaitos forma)</t>
  </si>
  <si>
    <t>Pateikimo valiuta ir tikslumas: litais arba tūkstančiais litų</t>
  </si>
  <si>
    <t>Prestižas</t>
  </si>
  <si>
    <t>Gautinos trumpalaikės finansinės sumos</t>
  </si>
  <si>
    <t>Mokėtinos sumos į Europos Sąjungos biudžetą</t>
  </si>
  <si>
    <t>II.6.1</t>
  </si>
  <si>
    <r>
      <t>II.6.2</t>
    </r>
  </si>
  <si>
    <t>II.11</t>
  </si>
  <si>
    <t>II.12</t>
  </si>
  <si>
    <r>
      <rPr>
        <sz val="10"/>
        <color indexed="56"/>
        <rFont val="Times New Roman"/>
        <family val="1"/>
      </rPr>
      <t>2</t>
    </r>
    <r>
      <rPr>
        <sz val="10"/>
        <rFont val="Times New Roman"/>
        <family val="1"/>
      </rPr>
      <t xml:space="preserve"> priedas</t>
    </r>
  </si>
  <si>
    <r>
      <t>(</t>
    </r>
    <r>
      <rPr>
        <sz val="10"/>
        <color indexed="56"/>
        <rFont val="TimesNewRoman,Bold"/>
        <family val="0"/>
      </rPr>
      <t>d</t>
    </r>
    <r>
      <rPr>
        <sz val="10"/>
        <rFont val="TimesNewRoman,Bold"/>
        <family val="0"/>
      </rPr>
      <t>ata)</t>
    </r>
  </si>
  <si>
    <t>(Grynojo turto pokyčių ataskaitos forma)</t>
  </si>
  <si>
    <t xml:space="preserve">               Pateikimo valiuta ir tikslumas: litais arba tūkstančiais litų</t>
  </si>
  <si>
    <t>Netiesioginiaipinigų srautai</t>
  </si>
  <si>
    <r>
      <t>Finansavimo sumos kitoms išlaidoms</t>
    </r>
    <r>
      <rPr>
        <sz val="10"/>
        <rFont val="Times New Roman"/>
        <family val="1"/>
      </rPr>
      <t>:</t>
    </r>
  </si>
  <si>
    <t>Iš mokesčių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</si>
  <si>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</si>
  <si>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</si>
  <si>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</si>
  <si>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</si>
  <si>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Įsigijimai per ataskaitinį laikotarpį (2.1+2.2)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</si>
  <si>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</si>
  <si>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</si>
  <si>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</si>
  <si>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</si>
  <si>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</si>
  <si>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</si>
  <si>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</si>
  <si>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</si>
  <si>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</si>
  <si>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</si>
  <si>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</si>
  <si>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</si>
  <si>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</si>
  <si>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</si>
  <si>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</si>
  <si>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</si>
  <si>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</si>
  <si>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Neatlygintinai gauto turto iš kito subjekto sukauptos tikrosios vertės pokytis</t>
  </si>
  <si>
    <t>Parduoto, perduoto ir nurašyto turto tikrosios vertės suma (22.1+22.2+22.3)</t>
  </si>
  <si>
    <t>* - Pažymėti ataskaitos laukai nepildomi.</t>
  </si>
  <si>
    <t>**- Kito subjekto sukaupta turto nusidėvėjimo arba nuvertėjimo suma iki perdavimo.</t>
  </si>
  <si>
    <t xml:space="preserve">     </t>
  </si>
  <si>
    <t>Tikroji vertė ataskaitinio laikotarpio pabaigoje (22+23+24+25+26+27)</t>
  </si>
  <si>
    <t>(Informacijos apie finansavimo sumas pagal šaltinį, tikslinę paskirtį ir jų pokyčius per ataskaitinį laikotarpį pateikimo žemesniojo lygio finansinių ataskaitų aiškinamajame rašte forma)</t>
  </si>
  <si>
    <t>Finansavimo sumų pergrupavimas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</si>
  <si>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</si>
  <si>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</si>
  <si>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</si>
  <si>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</si>
  <si>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</si>
  <si>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</si>
  <si>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</si>
  <si>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viso finansavimo sumų</t>
  </si>
  <si>
    <t>Neatlygintinai gautas turtas</t>
  </si>
  <si>
    <t>Finansavimo sumų sumažėjimas dėl turto pardavimo</t>
  </si>
  <si>
    <t>Likutis 2010 m. gruodžio 31 d.</t>
  </si>
  <si>
    <t>Sukaupta nusidėvėjimo suma ataskaitinio laikotarpio pradžioje</t>
  </si>
  <si>
    <t xml:space="preserve"> S.Dariaus ir S.Girėno 22, Šiauliai</t>
  </si>
  <si>
    <t>Šiaulių 'Gegužių  progimnazija, 190532281</t>
  </si>
  <si>
    <t>190532281    S.Dariaus ir S. Girėno 22, Šiauliai</t>
  </si>
  <si>
    <t>Šiaulių Gegužių progimnazija</t>
  </si>
  <si>
    <t>Progimnazijos direktorė</t>
  </si>
  <si>
    <t>190532281     ŠIAULIŲ GEGUŽIŲ PROGIMNAZIJA</t>
  </si>
  <si>
    <t>Finansavimo sumos</t>
  </si>
  <si>
    <t>PINIGŲ SRAUTŲ ATASKAITA</t>
  </si>
  <si>
    <t xml:space="preserve">Darbo užmokesčio ir socialinio draudimo </t>
  </si>
  <si>
    <t>APSKAITOS POLITIKOS KEITIMO IR ESMINIŲ APSKAITOS KLAIDŲ TAISYMO ĮTAKA</t>
  </si>
  <si>
    <t>PAGRINDINĖS VEIKLOS PINIGŲ SRAUTAI</t>
  </si>
  <si>
    <t>nepiniginiam turtui įsigyti</t>
  </si>
  <si>
    <t>kitoms išlaidoms kompensuoti</t>
  </si>
  <si>
    <t>Finansinės nuomos (lizingo) įsipareigojimų apmokėjimas</t>
  </si>
  <si>
    <t>IV.4</t>
  </si>
  <si>
    <t>Gauti dividendai</t>
  </si>
  <si>
    <t>Pinigai ir pinigų ekvivalentai ataskaitinio laikotarpio pradžioje</t>
  </si>
  <si>
    <t>Pinigai ir pinigų ekvivalentai ataskaitinio laikotarpio pabaigoje</t>
  </si>
  <si>
    <t>Eil. Nr.</t>
  </si>
  <si>
    <t>A.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</si>
  <si>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</si>
  <si>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</si>
  <si>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</si>
  <si>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</si>
  <si>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</si>
  <si>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</si>
  <si>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</si>
  <si>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</si>
  <si>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</si>
  <si>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</si>
  <si>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</si>
  <si>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</si>
  <si>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</si>
  <si>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</si>
  <si>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</si>
  <si>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</si>
  <si>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</si>
  <si>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II.8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</si>
  <si>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</si>
  <si>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</si>
  <si>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</si>
  <si>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</si>
  <si>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</si>
  <si>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</si>
  <si>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</si>
  <si>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</si>
  <si>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</si>
  <si>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</si>
  <si>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</si>
  <si>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</si>
  <si>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</si>
  <si>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Išankstiniai apmokėjimai</t>
  </si>
  <si>
    <t>Kitos gautinos sumos</t>
  </si>
  <si>
    <t>Gautinos finansavimo sumos</t>
  </si>
  <si>
    <t>IV.</t>
  </si>
  <si>
    <t>Trumpalaikės investicijos</t>
  </si>
  <si>
    <t>V.</t>
  </si>
  <si>
    <t>D.</t>
  </si>
  <si>
    <t xml:space="preserve">Iš valstybės biudžeto </t>
  </si>
  <si>
    <t>Iš savivaldybės biudžeto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</si>
  <si>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</si>
  <si>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</si>
  <si>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</si>
  <si>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</si>
  <si>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</si>
  <si>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</si>
  <si>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</si>
  <si>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Mokėtinos sumos į biudžetus ir fondus</t>
  </si>
  <si>
    <t>Grąžintinos finansavimo sumos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</si>
  <si>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</si>
  <si>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</si>
  <si>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</si>
  <si>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</si>
  <si>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</si>
  <si>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</si>
  <si>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</si>
  <si>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</si>
  <si>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</si>
  <si>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</si>
  <si>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</si>
  <si>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</si>
  <si>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</si>
  <si>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</si>
  <si>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</si>
  <si>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</si>
  <si>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Nusidėvėjimo ir amortizacijos</t>
  </si>
  <si>
    <t>Komunalinių paslaugų ir ryšių</t>
  </si>
  <si>
    <t xml:space="preserve">Komandiruočių </t>
  </si>
  <si>
    <t>VI.</t>
  </si>
  <si>
    <t xml:space="preserve">Transporto </t>
  </si>
  <si>
    <t>VII.</t>
  </si>
  <si>
    <t xml:space="preserve">Kvalifikacijos kėlimo </t>
  </si>
  <si>
    <t>VIII.</t>
  </si>
  <si>
    <t>Socialinių išmokų</t>
  </si>
  <si>
    <t>Nuomos</t>
  </si>
  <si>
    <t xml:space="preserve">Kitos 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</si>
  <si>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</si>
  <si>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</si>
  <si>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</si>
  <si>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</si>
  <si>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</si>
  <si>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</si>
  <si>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 xml:space="preserve">III. </t>
  </si>
  <si>
    <t>Kiti rezervai</t>
  </si>
  <si>
    <t>Iš viso</t>
  </si>
  <si>
    <t>1.</t>
  </si>
  <si>
    <t>2.</t>
  </si>
  <si>
    <t>3.</t>
  </si>
  <si>
    <t>4.</t>
  </si>
  <si>
    <t>5.</t>
  </si>
  <si>
    <t>Įplaukos</t>
  </si>
  <si>
    <t>Iš valstybės biudžeto</t>
  </si>
  <si>
    <t>I.5</t>
  </si>
  <si>
    <t>Iš socialinių įmokų</t>
  </si>
  <si>
    <t>Gautos palūkanos</t>
  </si>
  <si>
    <t>Kitos įplaukos</t>
  </si>
  <si>
    <t>Į valstybės biudžetą</t>
  </si>
  <si>
    <t>Į savivaldybių biudžetus</t>
  </si>
  <si>
    <t>Asignavimų valdytojų programų vykdytojams</t>
  </si>
  <si>
    <t>Kitiems subjektams</t>
  </si>
  <si>
    <t>Komandiruočių</t>
  </si>
  <si>
    <t>Transporto</t>
  </si>
  <si>
    <t>Kvalifikacijos kėlimo</t>
  </si>
  <si>
    <t>III.7</t>
  </si>
  <si>
    <t>III.8</t>
  </si>
  <si>
    <t>III.9</t>
  </si>
  <si>
    <t>III.10</t>
  </si>
  <si>
    <t>III.11</t>
  </si>
  <si>
    <t>III.12</t>
  </si>
  <si>
    <t>Ilgalaikio finansinio turto perleidimas:</t>
  </si>
  <si>
    <t>IV.1</t>
  </si>
  <si>
    <t>IV.2</t>
  </si>
  <si>
    <t>IV.3</t>
  </si>
  <si>
    <t>Žemė</t>
  </si>
  <si>
    <t>Kitas ilgalaikis materialusis turtas</t>
  </si>
  <si>
    <t>Nuvertėjimo suma ataskaitinio laikotarpio pradžioje</t>
  </si>
  <si>
    <t>Programinė įranga ir jos licencijos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</si>
  <si>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</si>
  <si>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</si>
  <si>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</si>
  <si>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</si>
  <si>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</si>
  <si>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</si>
  <si>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</si>
  <si>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Investicijos į kontroliuojamus ir asocijuotuosius subjektus</t>
  </si>
  <si>
    <t>Kitas ilgalaikis turtas</t>
  </si>
  <si>
    <t>Gautini mokesčiai ir socialinės įmokos</t>
  </si>
  <si>
    <t>IŠ VISO TURTO:</t>
  </si>
  <si>
    <t>Mokėtinos socialinės išmokos</t>
  </si>
  <si>
    <t>Kiti trumpalaikiai įsipareigojimai</t>
  </si>
  <si>
    <t>Tikrosios vertės rezervas</t>
  </si>
  <si>
    <t>Sukauptas perviršis ar deficitas</t>
  </si>
  <si>
    <t xml:space="preserve"> 190532281 S.Dariaus ir S.Girėno 22, Šiauliai</t>
  </si>
  <si>
    <t>Vitalija Brazdžiūnienė</t>
  </si>
  <si>
    <t>Pagrindinės veiklos kitos pajamos</t>
  </si>
  <si>
    <t>Pervestinų pagrindinės veiklos kitų pajamų suma</t>
  </si>
  <si>
    <t>PAGRINDINĖS VEIKLOS PERVIRŠIS AR DEFICITAS</t>
  </si>
  <si>
    <t>Darbo užmokesčio ir socialinio draudimo</t>
  </si>
  <si>
    <t>Pervestos lėšos</t>
  </si>
  <si>
    <t>Išmokos</t>
  </si>
  <si>
    <t>Kitų paslaugų įsigijimo</t>
  </si>
  <si>
    <t>Kitos išmokos</t>
  </si>
  <si>
    <t>Kiti finansinės veiklos pinigų srautai</t>
  </si>
  <si>
    <t>Nebaigta statyba</t>
  </si>
  <si>
    <t>Įsigijimo ar pasigaminimo savikaina ataskaitinio laikotarpio pradžioje</t>
  </si>
  <si>
    <t xml:space="preserve">Tikroji vertė ataskaitinio laikotarpio pradžioje </t>
  </si>
  <si>
    <t>Finansavimo sumų likutis ataskaitinio laikotarpio pradžioje</t>
  </si>
  <si>
    <t>Finansavimo sumų likutis ataskaitinio laikotarpio pabaigoje</t>
  </si>
  <si>
    <t>Kiti pastatai</t>
  </si>
  <si>
    <t>Kitos vertybės</t>
  </si>
  <si>
    <t>1.1.</t>
  </si>
  <si>
    <t>1.2.</t>
  </si>
  <si>
    <t>1.3.</t>
  </si>
  <si>
    <t>2.1.</t>
  </si>
  <si>
    <t>3.1.</t>
  </si>
  <si>
    <t>3.2.</t>
  </si>
  <si>
    <t>3.3.</t>
  </si>
  <si>
    <t>4.1.</t>
  </si>
  <si>
    <t>4.2.</t>
  </si>
  <si>
    <t>2.2.</t>
  </si>
  <si>
    <t>GRYNASIS PERVIRŠIS AR DEFICITAS</t>
  </si>
  <si>
    <t>IX.</t>
  </si>
  <si>
    <t>X.</t>
  </si>
  <si>
    <t>XI.</t>
  </si>
  <si>
    <t>XII.</t>
  </si>
  <si>
    <t>Pergrupavimai (+/-)</t>
  </si>
  <si>
    <t>ILGALAIKIS TURTAS</t>
  </si>
  <si>
    <t>BIOLOGINIS TURTAS</t>
  </si>
  <si>
    <t>TRUMPALAIKIS TURTAS</t>
  </si>
  <si>
    <t>FINANSAVIMO SUMOS</t>
  </si>
  <si>
    <t>ĮSIPAREIGOJIMAI</t>
  </si>
  <si>
    <t>GRYNASIS TURTAS</t>
  </si>
  <si>
    <t>Iš kitų šaltinių:</t>
  </si>
  <si>
    <t>FINANSINĖS BŪKLĖS ATASKAITA</t>
  </si>
  <si>
    <t>(data)</t>
  </si>
  <si>
    <t xml:space="preserve">Pastabos Nr. </t>
  </si>
  <si>
    <t>Paskutinė ataskaitinio laikotarpio diena</t>
  </si>
  <si>
    <t>Paskutinė praėjusio ataskaitinio laikotarpio diena</t>
  </si>
  <si>
    <t>VEIKLOS REZULTATŲ ATASKAITA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</si>
  <si>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</si>
  <si>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</si>
  <si>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</si>
  <si>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</si>
  <si>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</si>
  <si>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</si>
  <si>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</si>
  <si>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</si>
  <si>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</si>
  <si>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</si>
  <si>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</si>
  <si>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</si>
  <si>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</si>
  <si>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</si>
  <si>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</si>
  <si>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</si>
  <si>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</si>
  <si>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</si>
  <si>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Pastabos Nr.</t>
  </si>
  <si>
    <t>X</t>
  </si>
  <si>
    <t>Nematerialusis turtas</t>
  </si>
  <si>
    <t>1 priedas</t>
  </si>
  <si>
    <t>2-ojo VSAFAS "Finansinės būklės ataskaita"</t>
  </si>
  <si>
    <t>(viešojo sektoriaus subjekto arba viešojo sektoriaus subjektų grupės pavadinimas)</t>
  </si>
  <si>
    <t>2 priedas</t>
  </si>
  <si>
    <t>Nebaigta gaminti produkcija ir nebaigtos vykdyti sutartys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</si>
  <si>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</si>
  <si>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Pagaminta produkcija, atsargos, skirtos parduoti (perduoti)</t>
  </si>
  <si>
    <t>Ilgalaikis materialusis ir biologinis turtas, skirtas parduoti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</si>
  <si>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</si>
  <si>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 III.2</t>
  </si>
  <si>
    <t>Gautinos sumos už turto naudojimą, parduotas prekes, turtą, paslaugas</t>
  </si>
  <si>
    <t>Iš Europos Sąjungos, užsienio valstybių ir tarptautinių organizacijų</t>
  </si>
  <si>
    <t xml:space="preserve">IV. </t>
  </si>
  <si>
    <t>Ilgalaikiai finansiniai įsipareigojimai</t>
  </si>
  <si>
    <t xml:space="preserve">I.3 </t>
  </si>
  <si>
    <t>Ilgalaikių įsipareigojimų einamųjų metų dalis</t>
  </si>
  <si>
    <t>Trumpalaikiai finansiniai įsipareigojimai</t>
  </si>
  <si>
    <t>Mokėtinos subsidijos, dotacijos ir finansavimo sumos</t>
  </si>
  <si>
    <t>Grąžintini mokesčiai, įmokos ir jų permokos</t>
  </si>
  <si>
    <t>Sukauptos mokėtinos sumos</t>
  </si>
  <si>
    <t>Dalininkų kapitalas</t>
  </si>
  <si>
    <t>Nuosavybės metodo įtaka</t>
  </si>
  <si>
    <t>Einamųjų metų perviršis ar deficitas</t>
  </si>
  <si>
    <t>Ankstesnių metų perviršis ar deficitas</t>
  </si>
  <si>
    <t>MAŽUMOS DALIS</t>
  </si>
  <si>
    <t>IŠ VISO FINANSAVIMO SUMŲ, ĮSIPAREIGOJIMŲ, GRYNOJO TURTO IR MAŽUMOS DALIES:</t>
  </si>
  <si>
    <t>(parašas)</t>
  </si>
  <si>
    <t>(vardas ir pavardė)</t>
  </si>
  <si>
    <t>3-iojo VSAFAS „Veiklos rezultatų ataskaita“</t>
  </si>
  <si>
    <t>(viešojo sektoriaus subjekto, parengusio veiklos rezultatų ataskaitą</t>
  </si>
  <si>
    <t>arba konsoliduotąją veiklos rezultatų ataskaitą,  kodas, adresas)</t>
  </si>
  <si>
    <t>Iš ES, užsienio valstybių ir tarptautinių organizacijų lėšų</t>
  </si>
  <si>
    <t>MOKESČIŲ IR SOCIALINIŲ ĮMOKŲ PAJAMOS</t>
  </si>
  <si>
    <t xml:space="preserve">PAGRINDINĖS VEIKLOS KITOS PAJAMOS </t>
  </si>
  <si>
    <t>III.1.</t>
  </si>
  <si>
    <t>III.2.</t>
  </si>
  <si>
    <t>II</t>
  </si>
  <si>
    <t>KOMUNALINIŲ PASLAUGŲ IR ryšių</t>
  </si>
  <si>
    <t>PAPRASTOJO Remonto IR EKSPLOATAVIMO</t>
  </si>
  <si>
    <t>PAPRASTOJO REMONTO IR EKSPLOATAVIMO</t>
  </si>
  <si>
    <t>NUVERTĖJIMO IR NURAŠYTŲ SUMŲ</t>
  </si>
  <si>
    <t>SUNAUDOTŲ IR PARDUOTŲ ATSARGŲ SAVIKAINA</t>
  </si>
  <si>
    <t>socialinių išmokų</t>
  </si>
  <si>
    <t>nuomos</t>
  </si>
  <si>
    <t>finansavimo</t>
  </si>
  <si>
    <t>kitų paslaugų</t>
  </si>
  <si>
    <t>Kitos veiklos pajamos</t>
  </si>
  <si>
    <t>Kitos veiklos sąnaudos</t>
  </si>
  <si>
    <t>PELNO MOKESTIS</t>
  </si>
  <si>
    <t>GRYNASIS PERVIRŠIS AR DEFICITAS PRIEŠ NUOSAVYBĖS METODO ĮTAKĄ</t>
  </si>
  <si>
    <t>J.</t>
  </si>
  <si>
    <t>TENKANTIS KONTROLIUOJANČIAJAM SUBJEKTUI</t>
  </si>
  <si>
    <t>TENKANTIS MAŽUMOS DALIAI</t>
  </si>
  <si>
    <t>(teisės aktais įpareigoto pasirašyti asmens pareigų pavadinimas)</t>
  </si>
  <si>
    <t>x</t>
  </si>
  <si>
    <t>Ataskaitinio laikotarpio grynasis perviršis ar deficitas</t>
  </si>
  <si>
    <t>Dalininkų kapitalo padidėjimo (sumažėjimo) sumos</t>
  </si>
  <si>
    <t>Kiti panaudoti rezervai</t>
  </si>
  <si>
    <t xml:space="preserve">Kiti sudaryti rezervai </t>
  </si>
  <si>
    <t>Kitos tikrosios vertės rezervo padidėjimo (sumažėjimo) sumos</t>
  </si>
  <si>
    <t>Tikrosios vertės rezervo likutis, perduotas perleidus ilgalaikį turtą kitam subjektui</t>
  </si>
  <si>
    <t>Tikrosios vertės rezervo likutis, gautas perėmus ilgalaikį turtą iš kito viešojo sektoriaus subjekto</t>
  </si>
  <si>
    <t>Dalininkų (nuosavo) kapitalo padidėjimo (sumažėjimo) sumos</t>
  </si>
  <si>
    <t>Kiti rezer-vai</t>
  </si>
  <si>
    <t>Mažu-mos dalis</t>
  </si>
  <si>
    <t>Pasta-bos Nr.</t>
  </si>
  <si>
    <t>(viešojo sektoriaus subjekto, parengusio grynojo turto pokyčių ataskaitą arba konsoliduotąją grynojo turto pokyčių ataskaitą, kodas, adresas)</t>
  </si>
  <si>
    <t>____________________________________________________________________________</t>
  </si>
  <si>
    <t>4-ojo VSAFAS „Grynojo turto pokyčių ataskaita“</t>
  </si>
  <si>
    <t xml:space="preserve"> (parašas) </t>
  </si>
  <si>
    <t>Pinigų ir pinigų ekvivalentų padidėjimas (sumažėjimas)</t>
  </si>
  <si>
    <t>VALIUTOS KURSŲ PASIKEITIMO ĮTAKA PINIGŲ IR PINIGŲ EKVIVALENTŲ LIKUČIUI</t>
  </si>
  <si>
    <t xml:space="preserve">Grąžintos finansavimo sumos ilgalaikiam ir biologiniam turtui įsigyti </t>
  </si>
  <si>
    <r>
      <t xml:space="preserve">Iš </t>
    </r>
    <r>
      <rPr>
        <sz val="10"/>
        <rFont val="Times New Roman"/>
        <family val="1"/>
      </rPr>
      <t>kitų šaltinių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</si>
  <si>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</si>
  <si>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Gautų </t>
    </r>
    <r>
      <rPr>
        <sz val="10"/>
        <rFont val="Times New Roman"/>
        <family val="1"/>
      </rPr>
      <t>paskolų grąžinimas</t>
    </r>
  </si>
  <si>
    <t>Įplaukos iš gautų paskolų</t>
  </si>
  <si>
    <t>FINANSINĖS VEIKLOS PINIGŲ SRAUTAI</t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</si>
  <si>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</si>
  <si>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</si>
  <si>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t>Ilgalaikių terminuotųjų indėlių (padidėjimas) sumažėjimas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</si>
  <si>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</si>
  <si>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t>Investicijos į kitą finansinį turtą</t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</si>
  <si>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</si>
  <si>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t>Ilgalaikio finansinio turto įsigijimas</t>
  </si>
  <si>
    <t>Ilgalaikio turto (išskyrus finansinį) ir biologinio turto perleidimas</t>
  </si>
  <si>
    <t>Ilgalaikio turto (išskyrus finansinį) ir biologinio turto įsigijimas</t>
  </si>
  <si>
    <t>INVESTICINĖS VEIKLOS PINIGŲ SRAUTAI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</si>
  <si>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</si>
  <si>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Atsargų įsigijimo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</si>
  <si>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</si>
  <si>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r>
      <t>II.</t>
    </r>
    <r>
      <rPr>
        <sz val="10"/>
        <rFont val="Times New Roman"/>
        <family val="1"/>
      </rPr>
      <t>6</t>
    </r>
  </si>
  <si>
    <r>
      <t>II.</t>
    </r>
    <r>
      <rPr>
        <sz val="10"/>
        <rFont val="Times New Roman"/>
        <family val="1"/>
      </rPr>
      <t>5</t>
    </r>
  </si>
  <si>
    <t xml:space="preserve">Į kitus išteklių fondus </t>
  </si>
  <si>
    <t>ES, užsienio valstybėms ir tarptautinėms organizacijoms</t>
  </si>
  <si>
    <t>II.3.</t>
  </si>
  <si>
    <t>Už suteiktas paslaugas iš biudžeto</t>
  </si>
  <si>
    <t>Už suteiktas paslaugas iš pirkėjų</t>
  </si>
  <si>
    <t>I.1.4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</si>
  <si>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</rPr>
      <t xml:space="preserve"> </t>
    </r>
  </si>
  <si>
    <t>Iš ES, užsienio valstybių ir tarptautinių organizacijų</t>
  </si>
  <si>
    <t>I.1.3</t>
  </si>
  <si>
    <t>I.1.2</t>
  </si>
  <si>
    <t>I.1.1</t>
  </si>
  <si>
    <t>3</t>
  </si>
  <si>
    <t>Tiesioginiai pinigų srautai</t>
  </si>
  <si>
    <t>Netiesioginiai pinigų srautai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</si>
  <si>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</si>
  <si>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(Žemesniojo lygio viešojo sektoriaus subjektų, išskyrus mokesčių fondus ir išteklių fondus, pinigų srautų ataskaitos forma)</t>
  </si>
  <si>
    <t>5-ojo VSAFAS „Pinigų srautų ataskaita“</t>
  </si>
  <si>
    <t>Šiaulių Gegužių progimnazja</t>
  </si>
  <si>
    <t>Kiti pokyčiai</t>
  </si>
  <si>
    <t>Įsigijimo ar pasigaminimo savikaina ataskaitinio laikotarpio pabaigoje (1+2-3+/-4+5)</t>
  </si>
  <si>
    <t>18.1.</t>
  </si>
  <si>
    <t>18.2.</t>
  </si>
  <si>
    <t>18.3.</t>
  </si>
  <si>
    <t>25.1.</t>
  </si>
  <si>
    <t>25.2.</t>
  </si>
  <si>
    <t>25.3.</t>
  </si>
  <si>
    <t>26</t>
  </si>
  <si>
    <t>27</t>
  </si>
  <si>
    <t>Ilgalaikio materialiojo turto likutinė vertė ataskaitinio laikotarpio pradžioje (1+7-14-22)</t>
  </si>
  <si>
    <t>Ilgalaikio materialiojo turto likutinė vertė ataskaitinio laikotarpio pabaigoje (6+13+21+28)</t>
  </si>
  <si>
    <t>Tikrosios vertės pasikeitimo per ataskaitinį laikotarpį suma (+/-)</t>
  </si>
  <si>
    <t xml:space="preserve">       </t>
  </si>
  <si>
    <t>Gyvena-mieji</t>
  </si>
  <si>
    <t>Išanksti-niai apmo-kėjimai</t>
  </si>
  <si>
    <t>Kilnoja-mosios kultūros vertybės</t>
  </si>
  <si>
    <t>Trans-porto priemonės</t>
  </si>
  <si>
    <t>Nekilno-jamosios kultūros vertybės</t>
  </si>
  <si>
    <t>Infrastru-ktūros ir kiti statiniai</t>
  </si>
  <si>
    <t xml:space="preserve">Eil. Nr. </t>
  </si>
  <si>
    <t>ILGALAIKIO MATERIALIOJO TURTO BALANSINĖS VERTĖS PASIKEITIMAS PER ATASKAITINĮ LAIKOTARPĮ*</t>
  </si>
  <si>
    <t>(Informacijos apie ilgalaikio materialiojo turto balansinės vertės pasikeitimą per ataskaitinį laikotarpį pateikimo žemesniojo ir aukštesniojo lygių aiškinamajame rašte forma)</t>
  </si>
  <si>
    <t>12-ojo VSAFAS „Ilgalaikis materialusis turtas“</t>
  </si>
  <si>
    <t>Sukaupta nusidėvėjimo suma ataskaitinio laikotarpio pabaigoje (6+7+8+9+10+11+12)</t>
  </si>
  <si>
    <t>4 priedas</t>
  </si>
  <si>
    <t>PAGAL 2012 M. GRUODŽIO  31 d. DUOMENIS</t>
  </si>
  <si>
    <t>2013-02-22 Nr.</t>
  </si>
  <si>
    <t>Likutis 2012 m. gruodžio 31 d.</t>
  </si>
  <si>
    <t>2013-02-22   Nr. _____</t>
  </si>
  <si>
    <t>PAGAL 2012M.GRUODŽIO    31D. DUOMENIS</t>
  </si>
  <si>
    <t>Pinigai ir pinigų ekvivalentai 8213.54+162.29</t>
  </si>
  <si>
    <t>PAGAL 2012M.GRUODŽIO   31D. DUOMENIS</t>
  </si>
  <si>
    <t>Sukauptos gautinos sumos 364853.24+130000 (rašosi i 695 eilutę)</t>
  </si>
  <si>
    <t>PAGAL 2012M. GRUODŽIO  31  D. DUOMENIS</t>
  </si>
  <si>
    <t>Vyr.buhalterė</t>
  </si>
  <si>
    <t>(Vyriausiasis buhalteris)</t>
  </si>
  <si>
    <t>2013-02-22  Nr._____</t>
  </si>
  <si>
    <t>Finansavimo sumų sumažėjimas dėl jų panaudojimo savo veiklai   (-)</t>
  </si>
  <si>
    <t>(Vyriausiasis.buhalterė)</t>
  </si>
  <si>
    <t>Vyr buhalterė</t>
  </si>
</sst>
</file>

<file path=xl/styles.xml><?xml version="1.0" encoding="utf-8"?>
<styleSheet xmlns="http://schemas.openxmlformats.org/spreadsheetml/2006/main">
  <numFmts count="2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[$€-2]\ ###,000_);[Red]\([$€-2]\ ###,000\)"/>
    <numFmt numFmtId="178" formatCode="0.0"/>
    <numFmt numFmtId="179" formatCode="#,##0.0"/>
    <numFmt numFmtId="180" formatCode="_-* #,##0.0\ _L_t_-;\-* #,##0.0\ _L_t_-;_-* &quot;-&quot;??\ _L_t_-;_-@_-"/>
    <numFmt numFmtId="181" formatCode="_-* #,##0\ _L_t_-;\-* #,##0\ _L_t_-;_-* &quot;-&quot;??\ _L_t_-;_-@_-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b/>
      <strike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trike/>
      <sz val="10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b/>
      <sz val="18"/>
      <color indexed="56"/>
      <name val="Cambria"/>
      <family val="2"/>
    </font>
    <font>
      <sz val="10"/>
      <color indexed="56"/>
      <name val="Times New Roman"/>
      <family val="1"/>
    </font>
    <font>
      <sz val="10"/>
      <color indexed="56"/>
      <name val="TimesNewRoman,Bold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0"/>
      <color indexed="56"/>
      <name val="Times New Roman"/>
      <family val="1"/>
    </font>
    <font>
      <b/>
      <sz val="10"/>
      <color indexed="56"/>
      <name val="Times New Roman"/>
      <family val="1"/>
    </font>
    <font>
      <i/>
      <sz val="10"/>
      <color indexed="56"/>
      <name val="TimesNewRoman,Bold"/>
      <family val="0"/>
    </font>
    <font>
      <b/>
      <sz val="12"/>
      <color indexed="56"/>
      <name val="Times New Roman"/>
      <family val="1"/>
    </font>
    <font>
      <b/>
      <strike/>
      <sz val="9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47" fillId="3" borderId="0" applyNumberFormat="0" applyBorder="0" applyAlignment="0" applyProtection="0"/>
    <xf numFmtId="0" fontId="27" fillId="20" borderId="4" applyNumberFormat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9" fillId="0" borderId="0" applyNumberFormat="0" applyFill="0" applyBorder="0" applyAlignment="0" applyProtection="0"/>
    <xf numFmtId="0" fontId="50" fillId="20" borderId="6" applyNumberFormat="0" applyAlignment="0" applyProtection="0"/>
    <xf numFmtId="0" fontId="51" fillId="7" borderId="4" applyNumberFormat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23" borderId="8" applyNumberFormat="0" applyFont="0" applyAlignment="0" applyProtection="0"/>
    <xf numFmtId="0" fontId="37" fillId="20" borderId="6" applyNumberFormat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0" fillId="23" borderId="8" applyNumberFormat="0" applyFon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0" borderId="4" applyNumberFormat="0" applyAlignment="0" applyProtection="0"/>
    <xf numFmtId="0" fontId="54" fillId="0" borderId="9" applyNumberFormat="0" applyFill="0" applyAlignment="0" applyProtection="0"/>
    <xf numFmtId="0" fontId="55" fillId="0" borderId="7" applyNumberFormat="0" applyFill="0" applyAlignment="0" applyProtection="0"/>
    <xf numFmtId="0" fontId="56" fillId="21" borderId="5" applyNumberFormat="0" applyAlignment="0" applyProtection="0"/>
    <xf numFmtId="0" fontId="1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3" fillId="24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wrapText="1"/>
    </xf>
    <xf numFmtId="0" fontId="3" fillId="24" borderId="10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3" fillId="24" borderId="11" xfId="0" applyFont="1" applyFill="1" applyBorder="1" applyAlignment="1">
      <alignment wrapText="1"/>
    </xf>
    <xf numFmtId="49" fontId="4" fillId="24" borderId="12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16" fontId="3" fillId="24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16" fontId="3" fillId="24" borderId="10" xfId="0" applyNumberFormat="1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24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indent="1"/>
    </xf>
    <xf numFmtId="0" fontId="3" fillId="24" borderId="13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2"/>
    </xf>
    <xf numFmtId="0" fontId="3" fillId="2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indent="4"/>
    </xf>
    <xf numFmtId="0" fontId="3" fillId="0" borderId="0" xfId="81" applyFont="1" applyAlignment="1">
      <alignment vertical="center" wrapText="1"/>
      <protection/>
    </xf>
    <xf numFmtId="0" fontId="0" fillId="0" borderId="0" xfId="81" applyFont="1" applyAlignment="1">
      <alignment vertical="center"/>
      <protection/>
    </xf>
    <xf numFmtId="0" fontId="3" fillId="0" borderId="0" xfId="81" applyFont="1" applyAlignment="1">
      <alignment horizontal="left" vertical="center"/>
      <protection/>
    </xf>
    <xf numFmtId="0" fontId="3" fillId="0" borderId="0" xfId="81" applyFont="1" applyAlignment="1">
      <alignment vertical="center"/>
      <protection/>
    </xf>
    <xf numFmtId="0" fontId="4" fillId="0" borderId="10" xfId="81" applyFont="1" applyBorder="1" applyAlignment="1">
      <alignment horizontal="center" vertical="center" wrapText="1"/>
      <protection/>
    </xf>
    <xf numFmtId="0" fontId="0" fillId="0" borderId="0" xfId="81" applyFont="1" applyAlignment="1">
      <alignment vertical="center" wrapText="1"/>
      <protection/>
    </xf>
    <xf numFmtId="0" fontId="4" fillId="0" borderId="10" xfId="81" applyFont="1" applyBorder="1" applyAlignment="1">
      <alignment vertical="center" wrapText="1"/>
      <protection/>
    </xf>
    <xf numFmtId="0" fontId="4" fillId="0" borderId="10" xfId="81" applyFont="1" applyBorder="1" applyAlignment="1">
      <alignment vertical="center"/>
      <protection/>
    </xf>
    <xf numFmtId="0" fontId="3" fillId="0" borderId="10" xfId="81" applyFont="1" applyBorder="1" applyAlignment="1">
      <alignment vertical="center" wrapText="1"/>
      <protection/>
    </xf>
    <xf numFmtId="0" fontId="3" fillId="0" borderId="10" xfId="81" applyFont="1" applyBorder="1" applyAlignment="1">
      <alignment horizontal="left" vertical="center"/>
      <protection/>
    </xf>
    <xf numFmtId="0" fontId="3" fillId="0" borderId="10" xfId="81" applyFont="1" applyBorder="1" applyAlignment="1">
      <alignment vertical="center"/>
      <protection/>
    </xf>
    <xf numFmtId="0" fontId="4" fillId="0" borderId="10" xfId="81" applyFont="1" applyBorder="1" applyAlignment="1">
      <alignment horizontal="left" vertical="center"/>
      <protection/>
    </xf>
    <xf numFmtId="0" fontId="0" fillId="0" borderId="0" xfId="81" applyFont="1" applyBorder="1" applyAlignment="1">
      <alignment vertical="center"/>
      <protection/>
    </xf>
    <xf numFmtId="0" fontId="3" fillId="0" borderId="0" xfId="81" applyFont="1" applyBorder="1" applyAlignment="1">
      <alignment horizontal="justify" vertical="center" wrapText="1"/>
      <protection/>
    </xf>
    <xf numFmtId="0" fontId="0" fillId="0" borderId="14" xfId="81" applyFont="1" applyBorder="1" applyAlignment="1">
      <alignment vertical="center"/>
      <protection/>
    </xf>
    <xf numFmtId="0" fontId="3" fillId="0" borderId="0" xfId="81" applyFont="1" applyBorder="1" applyAlignment="1">
      <alignment horizontal="center" vertical="center" wrapText="1"/>
      <protection/>
    </xf>
    <xf numFmtId="0" fontId="3" fillId="0" borderId="0" xfId="81" applyFont="1" applyAlignment="1">
      <alignment horizontal="center" vertical="center" wrapText="1"/>
      <protection/>
    </xf>
    <xf numFmtId="0" fontId="3" fillId="24" borderId="0" xfId="83" applyFont="1" applyFill="1" applyAlignment="1">
      <alignment horizontal="left"/>
      <protection/>
    </xf>
    <xf numFmtId="0" fontId="3" fillId="24" borderId="0" xfId="83" applyFont="1" applyFill="1" applyAlignment="1">
      <alignment horizontal="right"/>
      <protection/>
    </xf>
    <xf numFmtId="0" fontId="3" fillId="24" borderId="0" xfId="83" applyFont="1" applyFill="1" applyBorder="1" applyAlignment="1">
      <alignment/>
      <protection/>
    </xf>
    <xf numFmtId="0" fontId="3" fillId="24" borderId="0" xfId="83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3" fillId="24" borderId="0" xfId="83" applyFont="1" applyFill="1" applyBorder="1" applyAlignment="1">
      <alignment vertical="top" wrapText="1"/>
      <protection/>
    </xf>
    <xf numFmtId="0" fontId="3" fillId="24" borderId="0" xfId="83" applyFont="1" applyFill="1" applyBorder="1" applyAlignment="1">
      <alignment wrapText="1"/>
      <protection/>
    </xf>
    <xf numFmtId="0" fontId="3" fillId="24" borderId="0" xfId="83" applyFont="1" applyFill="1" applyBorder="1" applyAlignment="1">
      <alignment vertical="top"/>
      <protection/>
    </xf>
    <xf numFmtId="0" fontId="3" fillId="24" borderId="0" xfId="83" applyFont="1" applyFill="1" applyAlignment="1">
      <alignment vertical="center"/>
      <protection/>
    </xf>
    <xf numFmtId="0" fontId="3" fillId="24" borderId="0" xfId="83" applyFont="1" applyFill="1" applyBorder="1" applyAlignment="1">
      <alignment vertical="center" wrapText="1"/>
      <protection/>
    </xf>
    <xf numFmtId="0" fontId="3" fillId="24" borderId="0" xfId="83" applyFont="1" applyFill="1" applyAlignment="1">
      <alignment vertical="center" wrapText="1"/>
      <protection/>
    </xf>
    <xf numFmtId="0" fontId="3" fillId="24" borderId="0" xfId="83" applyFont="1" applyFill="1" applyAlignment="1">
      <alignment horizontal="center" vertical="center" wrapText="1"/>
      <protection/>
    </xf>
    <xf numFmtId="0" fontId="3" fillId="24" borderId="0" xfId="83" applyFont="1" applyFill="1" applyAlignment="1">
      <alignment horizontal="left" vertical="center"/>
      <protection/>
    </xf>
    <xf numFmtId="0" fontId="3" fillId="0" borderId="0" xfId="83" applyFont="1">
      <alignment/>
      <protection/>
    </xf>
    <xf numFmtId="0" fontId="11" fillId="24" borderId="0" xfId="83" applyFont="1" applyFill="1" applyAlignment="1">
      <alignment vertical="center" wrapText="1"/>
      <protection/>
    </xf>
    <xf numFmtId="0" fontId="13" fillId="0" borderId="0" xfId="83" applyFont="1" applyAlignment="1">
      <alignment vertical="center"/>
      <protection/>
    </xf>
    <xf numFmtId="0" fontId="14" fillId="24" borderId="0" xfId="83" applyFont="1" applyFill="1" applyBorder="1" applyAlignment="1">
      <alignment vertical="center"/>
      <protection/>
    </xf>
    <xf numFmtId="0" fontId="3" fillId="24" borderId="0" xfId="83" applyFont="1" applyFill="1" applyBorder="1" applyAlignment="1">
      <alignment vertical="center"/>
      <protection/>
    </xf>
    <xf numFmtId="0" fontId="3" fillId="0" borderId="0" xfId="83" applyFont="1" applyAlignment="1">
      <alignment vertical="center"/>
      <protection/>
    </xf>
    <xf numFmtId="0" fontId="3" fillId="24" borderId="0" xfId="83" applyFont="1" applyFill="1" applyAlignment="1">
      <alignment horizontal="right" vertical="center"/>
      <protection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24" borderId="0" xfId="83" applyFont="1" applyFill="1">
      <alignment/>
      <protection/>
    </xf>
    <xf numFmtId="0" fontId="3" fillId="24" borderId="0" xfId="83" applyFont="1" applyFill="1" applyAlignment="1">
      <alignment/>
      <protection/>
    </xf>
    <xf numFmtId="0" fontId="3" fillId="0" borderId="0" xfId="83" applyFont="1" applyAlignment="1">
      <alignment horizontal="left" vertical="center"/>
      <protection/>
    </xf>
    <xf numFmtId="0" fontId="3" fillId="0" borderId="0" xfId="83" applyFont="1" applyBorder="1" applyAlignment="1">
      <alignment vertical="center"/>
      <protection/>
    </xf>
    <xf numFmtId="0" fontId="3" fillId="0" borderId="14" xfId="83" applyFont="1" applyBorder="1" applyAlignment="1">
      <alignment vertical="center"/>
      <protection/>
    </xf>
    <xf numFmtId="0" fontId="3" fillId="24" borderId="0" xfId="0" applyFont="1" applyFill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24" borderId="0" xfId="83" applyFont="1" applyFill="1" applyBorder="1" applyAlignment="1">
      <alignment horizontal="center"/>
      <protection/>
    </xf>
    <xf numFmtId="0" fontId="4" fillId="24" borderId="0" xfId="83" applyFont="1" applyFill="1" applyAlignment="1">
      <alignment horizontal="center"/>
      <protection/>
    </xf>
    <xf numFmtId="0" fontId="4" fillId="2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0" xfId="81" applyFont="1" applyAlignment="1">
      <alignment vertical="center"/>
      <protection/>
    </xf>
    <xf numFmtId="0" fontId="3" fillId="0" borderId="0" xfId="83" applyFont="1" applyBorder="1">
      <alignment/>
      <protection/>
    </xf>
    <xf numFmtId="0" fontId="3" fillId="0" borderId="0" xfId="83" applyFont="1" applyAlignment="1">
      <alignment/>
      <protection/>
    </xf>
    <xf numFmtId="0" fontId="3" fillId="0" borderId="0" xfId="83" applyFont="1" applyAlignment="1">
      <alignment wrapText="1"/>
      <protection/>
    </xf>
    <xf numFmtId="0" fontId="17" fillId="0" borderId="0" xfId="78" applyFont="1" applyAlignment="1" applyProtection="1">
      <alignment/>
      <protection/>
    </xf>
    <xf numFmtId="0" fontId="3" fillId="24" borderId="0" xfId="83" applyFont="1" applyFill="1" applyBorder="1">
      <alignment/>
      <protection/>
    </xf>
    <xf numFmtId="0" fontId="0" fillId="24" borderId="0" xfId="83" applyFill="1" applyAlignment="1">
      <alignment vertical="center" wrapText="1"/>
      <protection/>
    </xf>
    <xf numFmtId="0" fontId="0" fillId="24" borderId="0" xfId="83" applyFont="1" applyFill="1" applyAlignment="1">
      <alignment vertical="center" wrapText="1"/>
      <protection/>
    </xf>
    <xf numFmtId="0" fontId="0" fillId="0" borderId="0" xfId="83" applyFont="1" applyFill="1" applyAlignment="1">
      <alignment vertical="center" wrapText="1"/>
      <protection/>
    </xf>
    <xf numFmtId="0" fontId="3" fillId="0" borderId="14" xfId="83" applyFont="1" applyBorder="1" applyAlignment="1">
      <alignment horizontal="left" vertical="center"/>
      <protection/>
    </xf>
    <xf numFmtId="0" fontId="3" fillId="0" borderId="0" xfId="83" applyFont="1" applyBorder="1" applyAlignment="1">
      <alignment horizontal="left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3" fillId="24" borderId="0" xfId="83" applyFont="1" applyFill="1" applyBorder="1" applyAlignment="1">
      <alignment vertical="center" shrinkToFit="1"/>
      <protection/>
    </xf>
    <xf numFmtId="0" fontId="3" fillId="24" borderId="0" xfId="83" applyFont="1" applyFill="1" applyBorder="1" applyAlignment="1">
      <alignment horizontal="center" vertical="center" shrinkToFit="1"/>
      <protection/>
    </xf>
    <xf numFmtId="0" fontId="3" fillId="0" borderId="0" xfId="81" applyFont="1" applyBorder="1" applyAlignment="1">
      <alignment vertical="center" wrapText="1"/>
      <protection/>
    </xf>
    <xf numFmtId="0" fontId="16" fillId="24" borderId="0" xfId="83" applyFont="1" applyFill="1" applyAlignment="1">
      <alignment vertical="center"/>
      <protection/>
    </xf>
    <xf numFmtId="0" fontId="16" fillId="24" borderId="0" xfId="83" applyFont="1" applyFill="1" applyAlignment="1">
      <alignment vertical="center" wrapText="1"/>
      <protection/>
    </xf>
    <xf numFmtId="0" fontId="3" fillId="0" borderId="0" xfId="91" applyFont="1" applyAlignment="1">
      <alignment vertical="center"/>
      <protection/>
    </xf>
    <xf numFmtId="0" fontId="4" fillId="24" borderId="14" xfId="91" applyFont="1" applyFill="1" applyBorder="1" applyAlignment="1">
      <alignment vertical="center" wrapText="1"/>
      <protection/>
    </xf>
    <xf numFmtId="0" fontId="4" fillId="24" borderId="0" xfId="91" applyFont="1" applyFill="1" applyBorder="1" applyAlignment="1">
      <alignment vertical="center" wrapText="1"/>
      <protection/>
    </xf>
    <xf numFmtId="0" fontId="3" fillId="0" borderId="0" xfId="83" applyFont="1" applyAlignment="1">
      <alignment horizontal="center" vertical="center"/>
      <protection/>
    </xf>
    <xf numFmtId="0" fontId="0" fillId="0" borderId="0" xfId="0" applyFont="1" applyFill="1" applyBorder="1" applyAlignment="1">
      <alignment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11" fillId="20" borderId="10" xfId="0" applyFont="1" applyFill="1" applyBorder="1" applyAlignment="1">
      <alignment horizontal="center" wrapText="1"/>
    </xf>
    <xf numFmtId="0" fontId="10" fillId="0" borderId="0" xfId="81" applyFont="1" applyAlignment="1">
      <alignment vertical="center"/>
      <protection/>
    </xf>
    <xf numFmtId="0" fontId="9" fillId="0" borderId="14" xfId="81" applyFont="1" applyBorder="1" applyAlignment="1">
      <alignment vertical="center"/>
      <protection/>
    </xf>
    <xf numFmtId="0" fontId="9" fillId="0" borderId="0" xfId="81" applyFont="1" applyBorder="1" applyAlignment="1">
      <alignment vertical="center"/>
      <protection/>
    </xf>
    <xf numFmtId="0" fontId="4" fillId="0" borderId="10" xfId="81" applyFont="1" applyBorder="1" applyAlignment="1">
      <alignment horizontal="center" vertical="center"/>
      <protection/>
    </xf>
    <xf numFmtId="0" fontId="4" fillId="0" borderId="10" xfId="81" applyFont="1" applyBorder="1" applyAlignment="1">
      <alignment horizontal="center" vertical="center"/>
      <protection/>
    </xf>
    <xf numFmtId="0" fontId="3" fillId="0" borderId="10" xfId="81" applyFont="1" applyBorder="1" applyAlignment="1">
      <alignment horizontal="center" vertical="center"/>
      <protection/>
    </xf>
    <xf numFmtId="0" fontId="3" fillId="0" borderId="10" xfId="81" applyFont="1" applyBorder="1" applyAlignment="1">
      <alignment horizontal="center" vertical="center"/>
      <protection/>
    </xf>
    <xf numFmtId="0" fontId="0" fillId="0" borderId="10" xfId="81" applyFont="1" applyBorder="1" applyAlignment="1">
      <alignment horizontal="center" vertical="center"/>
      <protection/>
    </xf>
    <xf numFmtId="0" fontId="11" fillId="0" borderId="10" xfId="81" applyFont="1" applyBorder="1" applyAlignment="1">
      <alignment horizontal="center" vertical="center"/>
      <protection/>
    </xf>
    <xf numFmtId="0" fontId="4" fillId="20" borderId="10" xfId="81" applyFont="1" applyFill="1" applyBorder="1" applyAlignment="1">
      <alignment horizontal="center" vertical="center"/>
      <protection/>
    </xf>
    <xf numFmtId="0" fontId="3" fillId="20" borderId="10" xfId="81" applyFont="1" applyFill="1" applyBorder="1" applyAlignment="1">
      <alignment horizontal="center" vertical="center"/>
      <protection/>
    </xf>
    <xf numFmtId="0" fontId="0" fillId="20" borderId="10" xfId="81" applyFont="1" applyFill="1" applyBorder="1" applyAlignment="1">
      <alignment horizontal="center" vertical="center"/>
      <protection/>
    </xf>
    <xf numFmtId="0" fontId="4" fillId="24" borderId="0" xfId="83" applyFont="1" applyFill="1" applyBorder="1" applyAlignment="1">
      <alignment/>
      <protection/>
    </xf>
    <xf numFmtId="1" fontId="4" fillId="20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4" borderId="12" xfId="0" applyFont="1" applyFill="1" applyBorder="1" applyAlignment="1">
      <alignment horizontal="left" vertical="center"/>
    </xf>
    <xf numFmtId="0" fontId="3" fillId="24" borderId="15" xfId="0" applyFont="1" applyFill="1" applyBorder="1" applyAlignment="1">
      <alignment horizontal="left" vertical="center"/>
    </xf>
    <xf numFmtId="49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left" vertical="center" indent="2"/>
    </xf>
    <xf numFmtId="0" fontId="19" fillId="20" borderId="10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indent="2"/>
    </xf>
    <xf numFmtId="0" fontId="3" fillId="24" borderId="11" xfId="0" applyFont="1" applyFill="1" applyBorder="1" applyAlignment="1" quotePrefix="1">
      <alignment horizontal="left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center" vertical="center" wrapText="1"/>
    </xf>
    <xf numFmtId="0" fontId="6" fillId="24" borderId="0" xfId="83" applyFont="1" applyFill="1" applyBorder="1" applyAlignment="1">
      <alignment/>
      <protection/>
    </xf>
    <xf numFmtId="0" fontId="22" fillId="0" borderId="10" xfId="82" applyFont="1" applyBorder="1" applyAlignment="1">
      <alignment horizontal="center" vertical="center" wrapText="1"/>
      <protection/>
    </xf>
    <xf numFmtId="0" fontId="5" fillId="0" borderId="10" xfId="82" applyFont="1" applyBorder="1" applyAlignment="1">
      <alignment horizontal="center" vertical="center" wrapText="1"/>
      <protection/>
    </xf>
    <xf numFmtId="0" fontId="7" fillId="0" borderId="10" xfId="82" applyFont="1" applyBorder="1" applyAlignment="1">
      <alignment horizontal="center" vertical="center" wrapText="1"/>
      <protection/>
    </xf>
    <xf numFmtId="0" fontId="21" fillId="0" borderId="10" xfId="82" applyFont="1" applyBorder="1" applyAlignment="1">
      <alignment horizontal="center" vertical="center" wrapText="1"/>
      <protection/>
    </xf>
    <xf numFmtId="0" fontId="4" fillId="24" borderId="16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8" fillId="24" borderId="17" xfId="0" applyFont="1" applyFill="1" applyBorder="1" applyAlignment="1">
      <alignment horizontal="left" vertical="center"/>
    </xf>
    <xf numFmtId="0" fontId="8" fillId="24" borderId="17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4" fillId="24" borderId="15" xfId="0" applyFont="1" applyFill="1" applyBorder="1" applyAlignment="1">
      <alignment horizontal="left" vertical="center"/>
    </xf>
    <xf numFmtId="0" fontId="8" fillId="24" borderId="11" xfId="0" applyFont="1" applyFill="1" applyBorder="1" applyAlignment="1">
      <alignment horizontal="left" vertical="center" wrapText="1"/>
    </xf>
    <xf numFmtId="16" fontId="3" fillId="24" borderId="15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3" fillId="24" borderId="18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/>
    </xf>
    <xf numFmtId="16" fontId="3" fillId="0" borderId="10" xfId="0" applyNumberFormat="1" applyFont="1" applyFill="1" applyBorder="1" applyAlignment="1">
      <alignment horizontal="left" vertical="center"/>
    </xf>
    <xf numFmtId="0" fontId="4" fillId="24" borderId="19" xfId="0" applyFont="1" applyFill="1" applyBorder="1" applyAlignment="1">
      <alignment horizontal="left" vertical="center"/>
    </xf>
    <xf numFmtId="0" fontId="8" fillId="24" borderId="12" xfId="0" applyFont="1" applyFill="1" applyBorder="1" applyAlignment="1">
      <alignment horizontal="left" vertical="center"/>
    </xf>
    <xf numFmtId="0" fontId="15" fillId="24" borderId="15" xfId="0" applyFont="1" applyFill="1" applyBorder="1" applyAlignment="1">
      <alignment horizontal="left" vertical="center"/>
    </xf>
    <xf numFmtId="0" fontId="23" fillId="24" borderId="15" xfId="0" applyFont="1" applyFill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8" fillId="24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24" borderId="0" xfId="0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14" fillId="2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58" fillId="20" borderId="10" xfId="81" applyFont="1" applyFill="1" applyBorder="1" applyAlignment="1">
      <alignment horizontal="center" vertical="center"/>
      <protection/>
    </xf>
    <xf numFmtId="0" fontId="58" fillId="0" borderId="10" xfId="0" applyFont="1" applyBorder="1" applyAlignment="1">
      <alignment vertical="center" wrapText="1"/>
    </xf>
    <xf numFmtId="0" fontId="0" fillId="24" borderId="0" xfId="0" applyFont="1" applyFill="1" applyAlignment="1">
      <alignment wrapText="1"/>
    </xf>
    <xf numFmtId="0" fontId="11" fillId="24" borderId="0" xfId="0" applyFont="1" applyFill="1" applyAlignment="1">
      <alignment wrapText="1"/>
    </xf>
    <xf numFmtId="0" fontId="60" fillId="24" borderId="0" xfId="82" applyFont="1" applyFill="1" applyAlignment="1">
      <alignment horizont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vertical="center"/>
    </xf>
    <xf numFmtId="0" fontId="3" fillId="24" borderId="0" xfId="0" applyFont="1" applyFill="1" applyBorder="1" applyAlignment="1" quotePrefix="1">
      <alignment horizontal="left" vertical="center" wrapText="1"/>
    </xf>
    <xf numFmtId="16" fontId="3" fillId="24" borderId="0" xfId="0" applyNumberFormat="1" applyFont="1" applyFill="1" applyBorder="1" applyAlignment="1" quotePrefix="1">
      <alignment horizontal="left" vertical="center" wrapText="1"/>
    </xf>
    <xf numFmtId="16" fontId="3" fillId="24" borderId="0" xfId="0" applyNumberFormat="1" applyFont="1" applyFill="1" applyBorder="1" applyAlignment="1">
      <alignment horizontal="left" vertical="center" wrapText="1"/>
    </xf>
    <xf numFmtId="0" fontId="0" fillId="0" borderId="0" xfId="81" applyFont="1" applyBorder="1" applyAlignment="1">
      <alignment horizontal="center" vertical="center"/>
      <protection/>
    </xf>
    <xf numFmtId="0" fontId="3" fillId="0" borderId="0" xfId="81" applyFont="1" applyFill="1" applyAlignment="1">
      <alignment vertical="center"/>
      <protection/>
    </xf>
    <xf numFmtId="0" fontId="3" fillId="0" borderId="0" xfId="81" applyFont="1" applyFill="1" applyAlignment="1">
      <alignment horizontal="center" vertical="center" wrapText="1"/>
      <protection/>
    </xf>
    <xf numFmtId="0" fontId="9" fillId="0" borderId="0" xfId="81" applyFont="1" applyFill="1" applyBorder="1" applyAlignment="1">
      <alignment vertical="center"/>
      <protection/>
    </xf>
    <xf numFmtId="0" fontId="10" fillId="0" borderId="0" xfId="81" applyFont="1" applyFill="1" applyAlignment="1">
      <alignment horizontal="center" vertical="center"/>
      <protection/>
    </xf>
    <xf numFmtId="0" fontId="10" fillId="0" borderId="0" xfId="81" applyFont="1" applyFill="1" applyAlignment="1">
      <alignment vertical="center"/>
      <protection/>
    </xf>
    <xf numFmtId="0" fontId="10" fillId="0" borderId="0" xfId="81" applyFont="1" applyFill="1" applyAlignment="1">
      <alignment horizontal="justify" vertical="center"/>
      <protection/>
    </xf>
    <xf numFmtId="0" fontId="9" fillId="0" borderId="0" xfId="81" applyFont="1" applyFill="1" applyAlignment="1">
      <alignment horizontal="center" vertical="center"/>
      <protection/>
    </xf>
    <xf numFmtId="0" fontId="11" fillId="0" borderId="0" xfId="81" applyFont="1" applyFill="1" applyAlignment="1">
      <alignment vertical="center"/>
      <protection/>
    </xf>
    <xf numFmtId="0" fontId="59" fillId="0" borderId="0" xfId="81" applyFont="1" applyFill="1" applyBorder="1" applyAlignment="1">
      <alignment horizontal="right" vertical="center"/>
      <protection/>
    </xf>
    <xf numFmtId="0" fontId="4" fillId="0" borderId="0" xfId="81" applyFont="1" applyFill="1" applyBorder="1" applyAlignment="1">
      <alignment horizontal="center" vertical="center" wrapText="1"/>
      <protection/>
    </xf>
    <xf numFmtId="0" fontId="4" fillId="0" borderId="0" xfId="81" applyFont="1" applyFill="1" applyBorder="1" applyAlignment="1">
      <alignment horizontal="center" vertical="center"/>
      <protection/>
    </xf>
    <xf numFmtId="0" fontId="58" fillId="0" borderId="0" xfId="81" applyFont="1" applyFill="1" applyBorder="1" applyAlignment="1">
      <alignment horizontal="center" vertical="center"/>
      <protection/>
    </xf>
    <xf numFmtId="0" fontId="3" fillId="0" borderId="0" xfId="81" applyFont="1" applyFill="1" applyBorder="1" applyAlignment="1">
      <alignment horizontal="center" vertical="center" wrapText="1"/>
      <protection/>
    </xf>
    <xf numFmtId="0" fontId="3" fillId="0" borderId="0" xfId="81" applyFont="1" applyFill="1" applyBorder="1" applyAlignment="1">
      <alignment horizontal="center" vertical="center"/>
      <protection/>
    </xf>
    <xf numFmtId="0" fontId="0" fillId="0" borderId="0" xfId="81" applyFont="1" applyFill="1" applyBorder="1" applyAlignment="1">
      <alignment horizontal="center" vertical="center"/>
      <protection/>
    </xf>
    <xf numFmtId="0" fontId="11" fillId="0" borderId="0" xfId="81" applyFont="1" applyFill="1" applyBorder="1" applyAlignment="1">
      <alignment horizontal="center" vertical="center"/>
      <protection/>
    </xf>
    <xf numFmtId="3" fontId="4" fillId="0" borderId="0" xfId="81" applyNumberFormat="1" applyFont="1" applyFill="1" applyBorder="1" applyAlignment="1">
      <alignment horizontal="center" vertical="center"/>
      <protection/>
    </xf>
    <xf numFmtId="0" fontId="0" fillId="0" borderId="0" xfId="81" applyFont="1" applyFill="1" applyBorder="1" applyAlignment="1">
      <alignment vertical="center"/>
      <protection/>
    </xf>
    <xf numFmtId="0" fontId="3" fillId="0" borderId="0" xfId="81" applyFont="1" applyFill="1" applyBorder="1" applyAlignment="1">
      <alignment horizontal="justify" vertical="center" wrapText="1"/>
      <protection/>
    </xf>
    <xf numFmtId="0" fontId="0" fillId="0" borderId="0" xfId="81" applyFont="1" applyFill="1" applyAlignment="1">
      <alignment vertical="center"/>
      <protection/>
    </xf>
    <xf numFmtId="0" fontId="5" fillId="0" borderId="0" xfId="82" applyFont="1" applyBorder="1" applyAlignment="1">
      <alignment horizontal="center" vertical="center" wrapText="1"/>
      <protection/>
    </xf>
    <xf numFmtId="0" fontId="7" fillId="0" borderId="0" xfId="82" applyFont="1" applyBorder="1" applyAlignment="1">
      <alignment horizontal="center" vertical="center" wrapText="1"/>
      <protection/>
    </xf>
    <xf numFmtId="0" fontId="21" fillId="0" borderId="0" xfId="82" applyFont="1" applyBorder="1" applyAlignment="1">
      <alignment horizontal="center" vertical="center" wrapText="1"/>
      <protection/>
    </xf>
    <xf numFmtId="0" fontId="22" fillId="0" borderId="0" xfId="82" applyFont="1" applyBorder="1" applyAlignment="1">
      <alignment horizontal="center" vertical="center" wrapText="1"/>
      <protection/>
    </xf>
    <xf numFmtId="0" fontId="4" fillId="24" borderId="14" xfId="83" applyFont="1" applyFill="1" applyBorder="1" applyAlignment="1">
      <alignment horizontal="center" vertical="center" wrapText="1"/>
      <protection/>
    </xf>
    <xf numFmtId="0" fontId="3" fillId="24" borderId="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/>
    </xf>
    <xf numFmtId="0" fontId="3" fillId="24" borderId="10" xfId="0" applyFont="1" applyFill="1" applyBorder="1" applyAlignment="1">
      <alignment vertical="center"/>
    </xf>
    <xf numFmtId="0" fontId="3" fillId="24" borderId="10" xfId="0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right" vertical="center"/>
    </xf>
    <xf numFmtId="0" fontId="3" fillId="24" borderId="10" xfId="0" applyFont="1" applyFill="1" applyBorder="1" applyAlignment="1">
      <alignment horizontal="right" vertical="center"/>
    </xf>
    <xf numFmtId="0" fontId="3" fillId="24" borderId="11" xfId="0" applyFont="1" applyFill="1" applyBorder="1" applyAlignment="1">
      <alignment horizontal="right" vertical="center"/>
    </xf>
    <xf numFmtId="0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NumberFormat="1" applyFont="1" applyFill="1" applyBorder="1" applyAlignment="1" quotePrefix="1">
      <alignment horizontal="left" vertical="center" wrapText="1"/>
    </xf>
    <xf numFmtId="0" fontId="4" fillId="20" borderId="10" xfId="66" applyNumberFormat="1" applyFont="1" applyFill="1" applyBorder="1" applyAlignment="1">
      <alignment horizontal="center" vertical="center"/>
    </xf>
    <xf numFmtId="0" fontId="4" fillId="20" borderId="10" xfId="81" applyNumberFormat="1" applyFont="1" applyFill="1" applyBorder="1" applyAlignment="1">
      <alignment horizontal="center" vertical="center"/>
      <protection/>
    </xf>
    <xf numFmtId="0" fontId="4" fillId="25" borderId="10" xfId="0" applyFont="1" applyFill="1" applyBorder="1" applyAlignment="1">
      <alignment horizontal="left" vertical="center"/>
    </xf>
    <xf numFmtId="2" fontId="3" fillId="2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left" vertical="center" wrapText="1"/>
    </xf>
    <xf numFmtId="0" fontId="3" fillId="25" borderId="10" xfId="0" applyFont="1" applyFill="1" applyBorder="1" applyAlignment="1">
      <alignment horizontal="center" vertical="center" wrapText="1"/>
    </xf>
    <xf numFmtId="2" fontId="3" fillId="0" borderId="10" xfId="81" applyNumberFormat="1" applyFont="1" applyBorder="1" applyAlignment="1">
      <alignment horizontal="center" vertical="center"/>
      <protection/>
    </xf>
    <xf numFmtId="2" fontId="3" fillId="0" borderId="10" xfId="0" applyNumberFormat="1" applyFont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2" fontId="16" fillId="2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4" fillId="20" borderId="10" xfId="0" applyNumberFormat="1" applyFont="1" applyFill="1" applyBorder="1" applyAlignment="1">
      <alignment horizontal="center" vertical="center" wrapText="1"/>
    </xf>
    <xf numFmtId="2" fontId="62" fillId="20" borderId="10" xfId="0" applyNumberFormat="1" applyFont="1" applyFill="1" applyBorder="1" applyAlignment="1">
      <alignment horizontal="center" vertical="center" wrapText="1"/>
    </xf>
    <xf numFmtId="2" fontId="3" fillId="24" borderId="10" xfId="0" applyNumberFormat="1" applyFont="1" applyFill="1" applyBorder="1" applyAlignment="1">
      <alignment horizontal="right" vertical="center" wrapText="1"/>
    </xf>
    <xf numFmtId="2" fontId="3" fillId="24" borderId="19" xfId="0" applyNumberFormat="1" applyFont="1" applyFill="1" applyBorder="1" applyAlignment="1">
      <alignment horizontal="right" vertical="center" wrapText="1"/>
    </xf>
    <xf numFmtId="2" fontId="0" fillId="0" borderId="10" xfId="0" applyNumberFormat="1" applyFont="1" applyBorder="1" applyAlignment="1">
      <alignment horizontal="right" vertical="center" wrapText="1"/>
    </xf>
    <xf numFmtId="2" fontId="11" fillId="20" borderId="10" xfId="0" applyNumberFormat="1" applyFont="1" applyFill="1" applyBorder="1" applyAlignment="1">
      <alignment horizontal="center" wrapText="1"/>
    </xf>
    <xf numFmtId="2" fontId="3" fillId="24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2" fontId="40" fillId="20" borderId="1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25" borderId="10" xfId="0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2" fontId="14" fillId="25" borderId="10" xfId="0" applyNumberFormat="1" applyFont="1" applyFill="1" applyBorder="1" applyAlignment="1">
      <alignment horizontal="center" vertical="center" wrapText="1"/>
    </xf>
    <xf numFmtId="2" fontId="3" fillId="25" borderId="10" xfId="0" applyNumberFormat="1" applyFont="1" applyFill="1" applyBorder="1" applyAlignment="1">
      <alignment horizontal="center" vertical="center" wrapText="1"/>
    </xf>
    <xf numFmtId="2" fontId="40" fillId="25" borderId="10" xfId="0" applyNumberFormat="1" applyFont="1" applyFill="1" applyBorder="1" applyAlignment="1">
      <alignment horizontal="center" vertical="center" wrapText="1"/>
    </xf>
    <xf numFmtId="2" fontId="4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4" fillId="20" borderId="10" xfId="0" applyNumberFormat="1" applyFont="1" applyFill="1" applyBorder="1" applyAlignment="1">
      <alignment horizontal="center" vertical="center" wrapText="1"/>
    </xf>
    <xf numFmtId="2" fontId="3" fillId="20" borderId="10" xfId="0" applyNumberFormat="1" applyFont="1" applyFill="1" applyBorder="1" applyAlignment="1">
      <alignment horizontal="right" vertical="center" wrapText="1"/>
    </xf>
    <xf numFmtId="2" fontId="14" fillId="20" borderId="10" xfId="0" applyNumberFormat="1" applyFont="1" applyFill="1" applyBorder="1" applyAlignment="1">
      <alignment horizontal="right" vertical="center" wrapText="1"/>
    </xf>
    <xf numFmtId="0" fontId="3" fillId="24" borderId="10" xfId="0" applyNumberFormat="1" applyFont="1" applyFill="1" applyBorder="1" applyAlignment="1">
      <alignment horizontal="center" vertical="center" wrapText="1"/>
    </xf>
    <xf numFmtId="0" fontId="0" fillId="25" borderId="0" xfId="81" applyFont="1" applyFill="1" applyAlignment="1">
      <alignment vertical="center"/>
      <protection/>
    </xf>
    <xf numFmtId="0" fontId="3" fillId="25" borderId="0" xfId="83" applyFont="1" applyFill="1" applyBorder="1">
      <alignment/>
      <protection/>
    </xf>
    <xf numFmtId="0" fontId="3" fillId="24" borderId="14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right" vertical="center" indent="1"/>
    </xf>
    <xf numFmtId="2" fontId="3" fillId="24" borderId="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horizontal="right" vertical="center" wrapText="1"/>
    </xf>
    <xf numFmtId="0" fontId="3" fillId="24" borderId="14" xfId="0" applyFont="1" applyFill="1" applyBorder="1" applyAlignment="1">
      <alignment vertical="center" wrapText="1"/>
    </xf>
    <xf numFmtId="0" fontId="14" fillId="0" borderId="0" xfId="81" applyFont="1" applyBorder="1" applyAlignment="1">
      <alignment vertical="center" wrapText="1"/>
      <protection/>
    </xf>
    <xf numFmtId="2" fontId="3" fillId="0" borderId="10" xfId="81" applyNumberFormat="1" applyFont="1" applyFill="1" applyBorder="1" applyAlignment="1">
      <alignment horizontal="center" vertical="center"/>
      <protection/>
    </xf>
    <xf numFmtId="0" fontId="63" fillId="0" borderId="0" xfId="81" applyFont="1" applyAlignment="1">
      <alignment vertical="center"/>
      <protection/>
    </xf>
    <xf numFmtId="0" fontId="16" fillId="0" borderId="0" xfId="81" applyFont="1" applyBorder="1" applyAlignment="1">
      <alignment horizontal="center" vertical="center" wrapText="1"/>
      <protection/>
    </xf>
    <xf numFmtId="2" fontId="14" fillId="24" borderId="10" xfId="0" applyNumberFormat="1" applyFont="1" applyFill="1" applyBorder="1" applyAlignment="1">
      <alignment horizontal="right" vertical="center" wrapText="1"/>
    </xf>
    <xf numFmtId="2" fontId="14" fillId="25" borderId="10" xfId="0" applyNumberFormat="1" applyFont="1" applyFill="1" applyBorder="1" applyAlignment="1">
      <alignment horizontal="right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6" fillId="0" borderId="0" xfId="81" applyFont="1" applyBorder="1" applyAlignment="1">
      <alignment vertical="center" wrapText="1"/>
      <protection/>
    </xf>
    <xf numFmtId="0" fontId="63" fillId="25" borderId="0" xfId="81" applyFont="1" applyFill="1" applyAlignment="1">
      <alignment vertical="center"/>
      <protection/>
    </xf>
    <xf numFmtId="0" fontId="6" fillId="0" borderId="14" xfId="0" applyFont="1" applyFill="1" applyBorder="1" applyAlignment="1">
      <alignment horizontal="right" vertical="center" wrapText="1"/>
    </xf>
    <xf numFmtId="0" fontId="4" fillId="24" borderId="14" xfId="83" applyFont="1" applyFill="1" applyBorder="1" applyAlignment="1">
      <alignment horizontal="center" vertical="center" wrapText="1"/>
      <protection/>
    </xf>
    <xf numFmtId="0" fontId="3" fillId="24" borderId="0" xfId="83" applyFont="1" applyFill="1" applyAlignment="1">
      <alignment vertical="center" wrapText="1"/>
      <protection/>
    </xf>
    <xf numFmtId="0" fontId="0" fillId="24" borderId="0" xfId="83" applyFill="1" applyAlignment="1">
      <alignment vertical="center" wrapText="1"/>
      <protection/>
    </xf>
    <xf numFmtId="0" fontId="4" fillId="24" borderId="0" xfId="83" applyFont="1" applyFill="1" applyAlignment="1">
      <alignment horizontal="center"/>
      <protection/>
    </xf>
    <xf numFmtId="0" fontId="3" fillId="24" borderId="0" xfId="83" applyFont="1" applyFill="1" applyAlignment="1">
      <alignment horizontal="center"/>
      <protection/>
    </xf>
    <xf numFmtId="0" fontId="60" fillId="24" borderId="0" xfId="82" applyFont="1" applyFill="1" applyAlignment="1">
      <alignment horizontal="center"/>
      <protection/>
    </xf>
    <xf numFmtId="0" fontId="4" fillId="24" borderId="14" xfId="83" applyFont="1" applyFill="1" applyBorder="1" applyAlignment="1">
      <alignment horizontal="center"/>
      <protection/>
    </xf>
    <xf numFmtId="0" fontId="3" fillId="24" borderId="0" xfId="83" applyFont="1" applyFill="1" applyAlignment="1">
      <alignment horizontal="center" vertical="top"/>
      <protection/>
    </xf>
    <xf numFmtId="0" fontId="4" fillId="24" borderId="0" xfId="83" applyFont="1" applyFill="1" applyAlignment="1">
      <alignment horizontal="center" vertical="center" wrapText="1"/>
      <protection/>
    </xf>
    <xf numFmtId="0" fontId="3" fillId="24" borderId="22" xfId="83" applyFont="1" applyFill="1" applyBorder="1" applyAlignment="1">
      <alignment horizontal="center" vertical="center" wrapText="1"/>
      <protection/>
    </xf>
    <xf numFmtId="0" fontId="3" fillId="24" borderId="14" xfId="83" applyFont="1" applyFill="1" applyBorder="1" applyAlignment="1">
      <alignment horizontal="center" vertical="center" wrapText="1"/>
      <protection/>
    </xf>
    <xf numFmtId="0" fontId="3" fillId="0" borderId="22" xfId="83" applyFont="1" applyFill="1" applyBorder="1" applyAlignment="1">
      <alignment horizontal="center" vertical="center" wrapText="1"/>
      <protection/>
    </xf>
    <xf numFmtId="0" fontId="4" fillId="24" borderId="0" xfId="78" applyFont="1" applyFill="1" applyAlignment="1" applyProtection="1">
      <alignment horizontal="center"/>
      <protection/>
    </xf>
    <xf numFmtId="0" fontId="0" fillId="0" borderId="14" xfId="81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4" fillId="24" borderId="0" xfId="83" applyFont="1" applyFill="1" applyAlignment="1">
      <alignment horizontal="center" vertical="top" wrapText="1"/>
      <protection/>
    </xf>
    <xf numFmtId="0" fontId="3" fillId="24" borderId="0" xfId="83" applyFont="1" applyFill="1" applyBorder="1" applyAlignment="1">
      <alignment horizontal="right"/>
      <protection/>
    </xf>
    <xf numFmtId="0" fontId="0" fillId="0" borderId="11" xfId="81" applyFont="1" applyBorder="1" applyAlignment="1">
      <alignment vertical="center"/>
      <protection/>
    </xf>
    <xf numFmtId="0" fontId="4" fillId="0" borderId="12" xfId="81" applyFont="1" applyBorder="1" applyAlignment="1">
      <alignment vertical="center"/>
      <protection/>
    </xf>
    <xf numFmtId="0" fontId="0" fillId="0" borderId="14" xfId="81" applyFont="1" applyBorder="1" applyAlignment="1">
      <alignment horizontal="left" vertical="center"/>
      <protection/>
    </xf>
    <xf numFmtId="0" fontId="16" fillId="0" borderId="22" xfId="81" applyFont="1" applyBorder="1" applyAlignment="1">
      <alignment horizontal="center" vertical="center" wrapText="1"/>
      <protection/>
    </xf>
    <xf numFmtId="0" fontId="4" fillId="0" borderId="12" xfId="81" applyFont="1" applyBorder="1" applyAlignment="1">
      <alignment vertical="center" wrapText="1"/>
      <protection/>
    </xf>
    <xf numFmtId="0" fontId="11" fillId="0" borderId="15" xfId="81" applyFont="1" applyBorder="1" applyAlignment="1">
      <alignment vertical="center" wrapText="1"/>
      <protection/>
    </xf>
    <xf numFmtId="0" fontId="11" fillId="0" borderId="11" xfId="81" applyFont="1" applyBorder="1" applyAlignment="1">
      <alignment vertical="center" wrapText="1"/>
      <protection/>
    </xf>
    <xf numFmtId="0" fontId="4" fillId="0" borderId="12" xfId="81" applyFont="1" applyBorder="1" applyAlignment="1">
      <alignment horizontal="left" vertical="center"/>
      <protection/>
    </xf>
    <xf numFmtId="0" fontId="11" fillId="0" borderId="15" xfId="81" applyFont="1" applyBorder="1" applyAlignment="1">
      <alignment vertical="center"/>
      <protection/>
    </xf>
    <xf numFmtId="0" fontId="11" fillId="0" borderId="11" xfId="81" applyFont="1" applyBorder="1" applyAlignment="1">
      <alignment vertical="center"/>
      <protection/>
    </xf>
    <xf numFmtId="0" fontId="3" fillId="0" borderId="12" xfId="81" applyFont="1" applyBorder="1" applyAlignment="1">
      <alignment horizontal="left" vertical="center"/>
      <protection/>
    </xf>
    <xf numFmtId="0" fontId="0" fillId="0" borderId="15" xfId="81" applyFont="1" applyBorder="1" applyAlignment="1">
      <alignment vertical="center"/>
      <protection/>
    </xf>
    <xf numFmtId="0" fontId="4" fillId="0" borderId="10" xfId="81" applyFont="1" applyBorder="1" applyAlignment="1">
      <alignment horizontal="center" vertical="center" wrapText="1"/>
      <protection/>
    </xf>
    <xf numFmtId="0" fontId="0" fillId="0" borderId="10" xfId="81" applyFont="1" applyBorder="1" applyAlignment="1">
      <alignment vertical="center" wrapText="1"/>
      <protection/>
    </xf>
    <xf numFmtId="0" fontId="4" fillId="0" borderId="10" xfId="81" applyFont="1" applyBorder="1" applyAlignment="1">
      <alignment vertical="center" wrapText="1"/>
      <protection/>
    </xf>
    <xf numFmtId="0" fontId="11" fillId="0" borderId="10" xfId="81" applyFont="1" applyBorder="1" applyAlignment="1">
      <alignment vertical="center"/>
      <protection/>
    </xf>
    <xf numFmtId="0" fontId="3" fillId="0" borderId="10" xfId="81" applyFont="1" applyBorder="1" applyAlignment="1">
      <alignment horizontal="left" vertical="center" wrapText="1"/>
      <protection/>
    </xf>
    <xf numFmtId="0" fontId="0" fillId="0" borderId="10" xfId="81" applyFont="1" applyBorder="1" applyAlignment="1">
      <alignment vertical="center"/>
      <protection/>
    </xf>
    <xf numFmtId="0" fontId="4" fillId="0" borderId="12" xfId="81" applyFont="1" applyBorder="1" applyAlignment="1">
      <alignment horizontal="left" vertical="center" wrapText="1"/>
      <protection/>
    </xf>
    <xf numFmtId="0" fontId="10" fillId="0" borderId="0" xfId="81" applyFont="1" applyAlignment="1">
      <alignment horizontal="center" vertical="center"/>
      <protection/>
    </xf>
    <xf numFmtId="0" fontId="59" fillId="0" borderId="14" xfId="81" applyFont="1" applyBorder="1" applyAlignment="1">
      <alignment horizontal="right" vertical="center"/>
      <protection/>
    </xf>
    <xf numFmtId="0" fontId="10" fillId="0" borderId="0" xfId="81" applyFont="1" applyAlignment="1">
      <alignment horizontal="justify" vertical="center"/>
      <protection/>
    </xf>
    <xf numFmtId="0" fontId="9" fillId="0" borderId="0" xfId="81" applyFont="1" applyAlignment="1">
      <alignment horizontal="center" vertical="center"/>
      <protection/>
    </xf>
    <xf numFmtId="0" fontId="11" fillId="0" borderId="0" xfId="81" applyFont="1" applyAlignment="1">
      <alignment vertical="center"/>
      <protection/>
    </xf>
    <xf numFmtId="0" fontId="3" fillId="0" borderId="10" xfId="81" applyFont="1" applyBorder="1" applyAlignment="1">
      <alignment vertical="center" wrapText="1"/>
      <protection/>
    </xf>
    <xf numFmtId="0" fontId="4" fillId="24" borderId="0" xfId="0" applyFont="1" applyFill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9" fillId="0" borderId="14" xfId="81" applyFont="1" applyBorder="1" applyAlignment="1">
      <alignment horizontal="center" vertical="center"/>
      <protection/>
    </xf>
    <xf numFmtId="0" fontId="9" fillId="0" borderId="14" xfId="81" applyFont="1" applyBorder="1" applyAlignment="1">
      <alignment horizontal="center" vertical="center"/>
      <protection/>
    </xf>
    <xf numFmtId="0" fontId="3" fillId="24" borderId="14" xfId="0" applyFont="1" applyFill="1" applyBorder="1" applyAlignment="1">
      <alignment horizontal="center" vertical="center" wrapText="1"/>
    </xf>
    <xf numFmtId="0" fontId="3" fillId="0" borderId="14" xfId="81" applyFont="1" applyBorder="1" applyAlignment="1">
      <alignment horizontal="center" vertical="center" wrapText="1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center" wrapText="1"/>
    </xf>
    <xf numFmtId="0" fontId="11" fillId="24" borderId="0" xfId="0" applyFont="1" applyFill="1" applyAlignment="1">
      <alignment horizontal="center" wrapText="1"/>
    </xf>
    <xf numFmtId="0" fontId="11" fillId="24" borderId="0" xfId="0" applyFont="1" applyFill="1" applyAlignment="1">
      <alignment wrapText="1"/>
    </xf>
    <xf numFmtId="0" fontId="57" fillId="0" borderId="14" xfId="0" applyFont="1" applyFill="1" applyBorder="1" applyAlignment="1">
      <alignment horizontal="right" vertical="center" wrapText="1"/>
    </xf>
    <xf numFmtId="0" fontId="3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wrapText="1"/>
    </xf>
    <xf numFmtId="0" fontId="0" fillId="24" borderId="0" xfId="0" applyFont="1" applyFill="1" applyAlignment="1">
      <alignment wrapText="1"/>
    </xf>
    <xf numFmtId="0" fontId="3" fillId="0" borderId="0" xfId="81" applyFont="1" applyAlignment="1">
      <alignment horizontal="center" vertical="center" wrapText="1"/>
      <protection/>
    </xf>
    <xf numFmtId="0" fontId="4" fillId="24" borderId="12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49" fontId="4" fillId="24" borderId="16" xfId="0" applyNumberFormat="1" applyFont="1" applyFill="1" applyBorder="1" applyAlignment="1">
      <alignment horizontal="center" vertical="center" wrapText="1"/>
    </xf>
    <xf numFmtId="49" fontId="4" fillId="24" borderId="21" xfId="0" applyNumberFormat="1" applyFont="1" applyFill="1" applyBorder="1" applyAlignment="1">
      <alignment horizontal="center" vertical="center" wrapText="1"/>
    </xf>
    <xf numFmtId="14" fontId="3" fillId="24" borderId="0" xfId="83" applyNumberFormat="1" applyFont="1" applyFill="1" applyAlignment="1">
      <alignment horizontal="center" vertical="center" wrapText="1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8" fillId="24" borderId="15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8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12" fillId="24" borderId="15" xfId="0" applyFont="1" applyFill="1" applyBorder="1" applyAlignment="1">
      <alignment horizontal="left" vertical="center" wrapText="1"/>
    </xf>
    <xf numFmtId="0" fontId="16" fillId="24" borderId="0" xfId="0" applyFont="1" applyFill="1" applyAlignment="1">
      <alignment horizontal="left" vertical="top" wrapText="1"/>
    </xf>
    <xf numFmtId="0" fontId="16" fillId="24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vertical="center"/>
    </xf>
    <xf numFmtId="0" fontId="3" fillId="24" borderId="0" xfId="83" applyFont="1" applyFill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0" fillId="0" borderId="16" xfId="0" applyFont="1" applyBorder="1" applyAlignment="1">
      <alignment horizontal="center" vertical="center" wrapText="1"/>
    </xf>
    <xf numFmtId="0" fontId="3" fillId="24" borderId="0" xfId="83" applyFont="1" applyFill="1" applyBorder="1" applyAlignment="1">
      <alignment horizontal="center" vertical="center" shrinkToFit="1"/>
      <protection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4" borderId="14" xfId="91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right" vertical="center" wrapText="1"/>
    </xf>
    <xf numFmtId="0" fontId="3" fillId="20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right" vertical="center" wrapText="1"/>
    </xf>
    <xf numFmtId="2" fontId="16" fillId="20" borderId="10" xfId="0" applyNumberFormat="1" applyFont="1" applyFill="1" applyBorder="1" applyAlignment="1">
      <alignment horizontal="right" vertical="center" wrapText="1"/>
    </xf>
    <xf numFmtId="2" fontId="16" fillId="0" borderId="10" xfId="0" applyNumberFormat="1" applyFont="1" applyBorder="1" applyAlignment="1">
      <alignment horizontal="right" vertical="center" wrapText="1"/>
    </xf>
  </cellXfs>
  <cellStyles count="96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ipersaitas 2" xfId="78"/>
    <cellStyle name="Hyperlink" xfId="79"/>
    <cellStyle name="Input" xfId="80"/>
    <cellStyle name="Įprastas 2" xfId="81"/>
    <cellStyle name="Įprastas 2 2" xfId="82"/>
    <cellStyle name="Įprastas 3" xfId="83"/>
    <cellStyle name="Įprastas 4" xfId="84"/>
    <cellStyle name="Įspėjimo tekstas" xfId="85"/>
    <cellStyle name="Išvestis" xfId="86"/>
    <cellStyle name="Įvestis" xfId="87"/>
    <cellStyle name="Linked Cell" xfId="88"/>
    <cellStyle name="Neutral" xfId="89"/>
    <cellStyle name="Neutralus" xfId="90"/>
    <cellStyle name="Normal_17 VSAFAS_lyginamasis_4-19_priedai_2009-09-10" xfId="91"/>
    <cellStyle name="Note" xfId="92"/>
    <cellStyle name="Output" xfId="93"/>
    <cellStyle name="Paryškinimas 1" xfId="94"/>
    <cellStyle name="Paryškinimas 2" xfId="95"/>
    <cellStyle name="Paryškinimas 3" xfId="96"/>
    <cellStyle name="Paryškinimas 4" xfId="97"/>
    <cellStyle name="Paryškinimas 5" xfId="98"/>
    <cellStyle name="Paryškinimas 6" xfId="99"/>
    <cellStyle name="Pastaba" xfId="100"/>
    <cellStyle name="Pavadinimas" xfId="101"/>
    <cellStyle name="Percent" xfId="102"/>
    <cellStyle name="Skaičiavimas" xfId="103"/>
    <cellStyle name="Suma" xfId="104"/>
    <cellStyle name="Susietas langelis" xfId="105"/>
    <cellStyle name="Tikrinimo langelis" xfId="106"/>
    <cellStyle name="Title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showGridLines="0" zoomScaleSheetLayoutView="80" workbookViewId="0" topLeftCell="A78">
      <selection activeCell="D91" sqref="D91"/>
    </sheetView>
  </sheetViews>
  <sheetFormatPr defaultColWidth="9.140625" defaultRowHeight="12.75"/>
  <cols>
    <col min="1" max="1" width="7.57421875" style="1" customWidth="1"/>
    <col min="2" max="2" width="58.57421875" style="2" customWidth="1"/>
    <col min="3" max="3" width="8.57421875" style="3" customWidth="1"/>
    <col min="4" max="4" width="14.57421875" style="1" customWidth="1"/>
    <col min="5" max="5" width="16.140625" style="1" customWidth="1"/>
    <col min="6" max="6" width="4.421875" style="1" customWidth="1"/>
    <col min="7" max="16384" width="9.140625" style="1" customWidth="1"/>
  </cols>
  <sheetData>
    <row r="1" ht="12.75">
      <c r="D1" s="1" t="s">
        <v>295</v>
      </c>
    </row>
    <row r="2" ht="12.75">
      <c r="D2" s="1" t="s">
        <v>297</v>
      </c>
    </row>
    <row r="3" spans="1:6" s="97" customFormat="1" ht="12.75" customHeight="1">
      <c r="A3" s="377" t="s">
        <v>7</v>
      </c>
      <c r="B3" s="377"/>
      <c r="C3" s="377"/>
      <c r="D3" s="377"/>
      <c r="E3" s="377"/>
      <c r="F3" s="104"/>
    </row>
    <row r="4" spans="1:6" s="97" customFormat="1" ht="9" customHeight="1">
      <c r="A4" s="377"/>
      <c r="B4" s="377"/>
      <c r="C4" s="377"/>
      <c r="D4" s="377"/>
      <c r="E4" s="377"/>
      <c r="F4" s="104"/>
    </row>
    <row r="5" spans="1:6" s="97" customFormat="1" ht="21.75" customHeight="1">
      <c r="A5" s="379" t="s">
        <v>77</v>
      </c>
      <c r="B5" s="379"/>
      <c r="C5" s="379"/>
      <c r="D5" s="379"/>
      <c r="E5" s="379"/>
      <c r="F5" s="379"/>
    </row>
    <row r="6" spans="1:6" s="97" customFormat="1" ht="12.75" customHeight="1">
      <c r="A6" s="378" t="s">
        <v>8</v>
      </c>
      <c r="B6" s="378"/>
      <c r="C6" s="378"/>
      <c r="D6" s="378"/>
      <c r="E6" s="378"/>
      <c r="F6" s="236"/>
    </row>
    <row r="7" spans="1:6" s="97" customFormat="1" ht="12.75" customHeight="1">
      <c r="A7" s="380" t="s">
        <v>226</v>
      </c>
      <c r="B7" s="380"/>
      <c r="C7" s="380"/>
      <c r="D7" s="380"/>
      <c r="E7" s="380"/>
      <c r="F7" s="380"/>
    </row>
    <row r="8" spans="1:6" s="97" customFormat="1" ht="12.75" customHeight="1">
      <c r="A8" s="383" t="s">
        <v>10</v>
      </c>
      <c r="B8" s="383"/>
      <c r="C8" s="383"/>
      <c r="D8" s="383"/>
      <c r="E8" s="383"/>
      <c r="F8" s="234"/>
    </row>
    <row r="9" spans="1:6" s="97" customFormat="1" ht="12.75">
      <c r="A9" s="129"/>
      <c r="B9" s="129"/>
      <c r="C9" s="129"/>
      <c r="D9" s="129"/>
      <c r="E9" s="129"/>
      <c r="F9" s="129"/>
    </row>
    <row r="10" spans="1:6" s="11" customFormat="1" ht="12.75">
      <c r="A10" s="385" t="s">
        <v>267</v>
      </c>
      <c r="B10" s="386"/>
      <c r="C10" s="386"/>
      <c r="D10" s="387"/>
      <c r="E10" s="387"/>
      <c r="F10" s="232"/>
    </row>
    <row r="11" spans="1:6" s="11" customFormat="1" ht="12.75">
      <c r="A11" s="385" t="s">
        <v>431</v>
      </c>
      <c r="B11" s="386"/>
      <c r="C11" s="386"/>
      <c r="D11" s="387"/>
      <c r="E11" s="387"/>
      <c r="F11" s="232"/>
    </row>
    <row r="12" spans="1:6" ht="12.75">
      <c r="A12" s="389" t="s">
        <v>432</v>
      </c>
      <c r="B12" s="390"/>
      <c r="C12" s="390"/>
      <c r="D12" s="391"/>
      <c r="E12" s="391"/>
      <c r="F12" s="231"/>
    </row>
    <row r="13" spans="1:6" ht="12.75">
      <c r="A13" s="389" t="s">
        <v>268</v>
      </c>
      <c r="B13" s="389"/>
      <c r="C13" s="389"/>
      <c r="D13" s="391"/>
      <c r="E13" s="391"/>
      <c r="F13" s="231"/>
    </row>
    <row r="14" spans="1:6" ht="12.75" customHeight="1">
      <c r="A14" s="4"/>
      <c r="B14" s="388" t="s">
        <v>17</v>
      </c>
      <c r="C14" s="388"/>
      <c r="D14" s="388"/>
      <c r="E14" s="388"/>
      <c r="F14" s="237"/>
    </row>
    <row r="15" spans="1:6" ht="67.5" customHeight="1">
      <c r="A15" s="8" t="s">
        <v>92</v>
      </c>
      <c r="B15" s="9" t="s">
        <v>149</v>
      </c>
      <c r="C15" s="13" t="s">
        <v>269</v>
      </c>
      <c r="D15" s="9" t="s">
        <v>270</v>
      </c>
      <c r="E15" s="9" t="s">
        <v>271</v>
      </c>
      <c r="F15" s="235"/>
    </row>
    <row r="16" spans="1:6" s="2" customFormat="1" ht="12.75">
      <c r="A16" s="34" t="s">
        <v>93</v>
      </c>
      <c r="B16" s="17" t="s">
        <v>260</v>
      </c>
      <c r="C16" s="42"/>
      <c r="D16" s="130">
        <f>D17+D23+D34+D35</f>
        <v>2252541.99</v>
      </c>
      <c r="E16" s="130">
        <f>E17+E23+E34+E35</f>
        <v>2216440.11</v>
      </c>
      <c r="F16" s="238"/>
    </row>
    <row r="17" spans="1:6" s="2" customFormat="1" ht="12.75">
      <c r="A17" s="18" t="s">
        <v>94</v>
      </c>
      <c r="B17" s="23" t="s">
        <v>293</v>
      </c>
      <c r="C17" s="269">
        <v>1</v>
      </c>
      <c r="D17" s="160">
        <f>D18+D19+D20+D21+D22</f>
        <v>0</v>
      </c>
      <c r="E17" s="160">
        <f>E18+E19+E20+E21+E22</f>
        <v>0</v>
      </c>
      <c r="F17" s="238"/>
    </row>
    <row r="18" spans="1:6" s="2" customFormat="1" ht="12.75">
      <c r="A18" s="18" t="s">
        <v>95</v>
      </c>
      <c r="B18" s="46" t="s">
        <v>96</v>
      </c>
      <c r="C18" s="269"/>
      <c r="D18" s="8"/>
      <c r="E18" s="36"/>
      <c r="F18" s="238"/>
    </row>
    <row r="19" spans="1:6" s="2" customFormat="1" ht="12.75">
      <c r="A19" s="18" t="s">
        <v>97</v>
      </c>
      <c r="B19" s="46" t="s">
        <v>210</v>
      </c>
      <c r="C19" s="269"/>
      <c r="D19" s="8"/>
      <c r="E19" s="270"/>
      <c r="F19" s="238"/>
    </row>
    <row r="20" spans="1:6" s="2" customFormat="1" ht="12.75">
      <c r="A20" s="18" t="s">
        <v>98</v>
      </c>
      <c r="B20" s="46" t="s">
        <v>99</v>
      </c>
      <c r="C20" s="269"/>
      <c r="D20" s="8"/>
      <c r="E20" s="36"/>
      <c r="F20" s="238"/>
    </row>
    <row r="21" spans="1:6" s="2" customFormat="1" ht="12.75">
      <c r="A21" s="10" t="s">
        <v>100</v>
      </c>
      <c r="B21" s="46" t="s">
        <v>11</v>
      </c>
      <c r="C21" s="270"/>
      <c r="D21" s="8"/>
      <c r="E21" s="36"/>
      <c r="F21" s="238"/>
    </row>
    <row r="22" spans="1:6" s="33" customFormat="1" ht="12.75" customHeight="1">
      <c r="A22" s="158" t="s">
        <v>186</v>
      </c>
      <c r="B22" s="159" t="s">
        <v>18</v>
      </c>
      <c r="C22" s="14"/>
      <c r="D22" s="14"/>
      <c r="E22" s="50"/>
      <c r="F22" s="152"/>
    </row>
    <row r="23" spans="1:6" s="2" customFormat="1" ht="12.75">
      <c r="A23" s="18" t="s">
        <v>101</v>
      </c>
      <c r="B23" s="23" t="s">
        <v>211</v>
      </c>
      <c r="C23" s="269">
        <v>2</v>
      </c>
      <c r="D23" s="133">
        <f>D24+D25+D26+D27+D28+D29+D30+D31+D32+D33</f>
        <v>2252541.99</v>
      </c>
      <c r="E23" s="133">
        <f>E24+E25+E26+E27+E28+E29+E30+E31+E32+E33</f>
        <v>2216440.11</v>
      </c>
      <c r="F23" s="238"/>
    </row>
    <row r="24" spans="1:6" s="2" customFormat="1" ht="12.75">
      <c r="A24" s="18" t="s">
        <v>102</v>
      </c>
      <c r="B24" s="46" t="s">
        <v>207</v>
      </c>
      <c r="C24" s="269"/>
      <c r="D24" s="40"/>
      <c r="E24" s="36"/>
      <c r="F24" s="238"/>
    </row>
    <row r="25" spans="1:6" s="2" customFormat="1" ht="12.75">
      <c r="A25" s="18" t="s">
        <v>103</v>
      </c>
      <c r="B25" s="46" t="s">
        <v>212</v>
      </c>
      <c r="C25" s="269"/>
      <c r="D25" s="270">
        <v>1929799.05</v>
      </c>
      <c r="E25" s="273">
        <v>1954383.77</v>
      </c>
      <c r="F25" s="238"/>
    </row>
    <row r="26" spans="1:6" s="2" customFormat="1" ht="12.75">
      <c r="A26" s="18" t="s">
        <v>104</v>
      </c>
      <c r="B26" s="46" t="s">
        <v>213</v>
      </c>
      <c r="C26" s="269"/>
      <c r="D26" s="270">
        <v>66313.8</v>
      </c>
      <c r="E26" s="273">
        <v>75827.95</v>
      </c>
      <c r="F26" s="238"/>
    </row>
    <row r="27" spans="1:6" s="2" customFormat="1" ht="12.75">
      <c r="A27" s="18" t="s">
        <v>105</v>
      </c>
      <c r="B27" s="46" t="s">
        <v>214</v>
      </c>
      <c r="C27" s="269"/>
      <c r="D27" s="270"/>
      <c r="E27" s="319"/>
      <c r="F27" s="238"/>
    </row>
    <row r="28" spans="1:6" s="2" customFormat="1" ht="12.75">
      <c r="A28" s="18" t="s">
        <v>107</v>
      </c>
      <c r="B28" s="46" t="s">
        <v>106</v>
      </c>
      <c r="C28" s="269"/>
      <c r="D28" s="270">
        <v>17005.3</v>
      </c>
      <c r="E28" s="319">
        <v>13523.22</v>
      </c>
      <c r="F28" s="238"/>
    </row>
    <row r="29" spans="1:6" s="2" customFormat="1" ht="12.75">
      <c r="A29" s="18" t="s">
        <v>109</v>
      </c>
      <c r="B29" s="46" t="s">
        <v>108</v>
      </c>
      <c r="C29" s="269"/>
      <c r="D29" s="270"/>
      <c r="E29" s="319"/>
      <c r="F29" s="238"/>
    </row>
    <row r="30" spans="1:6" s="2" customFormat="1" ht="12.75">
      <c r="A30" s="18" t="s">
        <v>110</v>
      </c>
      <c r="B30" s="46" t="s">
        <v>215</v>
      </c>
      <c r="C30" s="269"/>
      <c r="D30" s="270"/>
      <c r="E30" s="319"/>
      <c r="F30" s="238"/>
    </row>
    <row r="31" spans="1:6" s="2" customFormat="1" ht="12.75">
      <c r="A31" s="18" t="s">
        <v>111</v>
      </c>
      <c r="B31" s="46" t="s">
        <v>217</v>
      </c>
      <c r="C31" s="269"/>
      <c r="D31" s="270">
        <v>239423.84</v>
      </c>
      <c r="E31" s="319">
        <v>172705.17</v>
      </c>
      <c r="F31" s="238"/>
    </row>
    <row r="32" spans="1:6" s="2" customFormat="1" ht="12.75">
      <c r="A32" s="18" t="s">
        <v>146</v>
      </c>
      <c r="B32" s="47" t="s">
        <v>299</v>
      </c>
      <c r="C32" s="269"/>
      <c r="D32" s="271"/>
      <c r="E32" s="36"/>
      <c r="F32" s="238"/>
    </row>
    <row r="33" spans="1:6" s="2" customFormat="1" ht="12.75">
      <c r="A33" s="18" t="s">
        <v>216</v>
      </c>
      <c r="B33" s="46" t="s">
        <v>12</v>
      </c>
      <c r="C33" s="269"/>
      <c r="D33" s="40"/>
      <c r="E33" s="36"/>
      <c r="F33" s="238"/>
    </row>
    <row r="34" spans="1:6" s="2" customFormat="1" ht="12.75">
      <c r="A34" s="18" t="s">
        <v>112</v>
      </c>
      <c r="B34" s="23" t="s">
        <v>113</v>
      </c>
      <c r="C34" s="269"/>
      <c r="D34" s="8"/>
      <c r="E34" s="36"/>
      <c r="F34" s="238"/>
    </row>
    <row r="35" spans="1:6" s="2" customFormat="1" ht="12.75">
      <c r="A35" s="18" t="s">
        <v>128</v>
      </c>
      <c r="B35" s="23" t="s">
        <v>219</v>
      </c>
      <c r="C35" s="269"/>
      <c r="D35" s="8"/>
      <c r="E35" s="36"/>
      <c r="F35" s="238"/>
    </row>
    <row r="36" spans="1:6" s="2" customFormat="1" ht="12.75">
      <c r="A36" s="34" t="s">
        <v>120</v>
      </c>
      <c r="B36" s="17" t="s">
        <v>261</v>
      </c>
      <c r="C36" s="269"/>
      <c r="D36" s="8"/>
      <c r="E36" s="36"/>
      <c r="F36" s="238"/>
    </row>
    <row r="37" spans="1:6" s="2" customFormat="1" ht="12.75">
      <c r="A37" s="35" t="s">
        <v>121</v>
      </c>
      <c r="B37" s="25" t="s">
        <v>262</v>
      </c>
      <c r="C37" s="269"/>
      <c r="D37" s="130">
        <f>D38+D44+D45+D52+D53</f>
        <v>386718.17000000004</v>
      </c>
      <c r="E37" s="130">
        <f>E38+E44+E45+E52+E53</f>
        <v>327691.17999999993</v>
      </c>
      <c r="F37" s="238"/>
    </row>
    <row r="38" spans="1:6" s="2" customFormat="1" ht="12.75">
      <c r="A38" s="27" t="s">
        <v>94</v>
      </c>
      <c r="B38" s="48" t="s">
        <v>122</v>
      </c>
      <c r="C38" s="269">
        <v>3</v>
      </c>
      <c r="D38" s="133">
        <f>D40</f>
        <v>373.01</v>
      </c>
      <c r="E38" s="133">
        <f>E40</f>
        <v>1528.23</v>
      </c>
      <c r="F38" s="238"/>
    </row>
    <row r="39" spans="1:6" s="2" customFormat="1" ht="12.75">
      <c r="A39" s="27" t="s">
        <v>95</v>
      </c>
      <c r="B39" s="47" t="s">
        <v>123</v>
      </c>
      <c r="C39" s="269"/>
      <c r="D39" s="8"/>
      <c r="E39" s="36"/>
      <c r="F39" s="238"/>
    </row>
    <row r="40" spans="1:6" s="2" customFormat="1" ht="12.75">
      <c r="A40" s="27" t="s">
        <v>97</v>
      </c>
      <c r="B40" s="47" t="s">
        <v>124</v>
      </c>
      <c r="C40" s="269"/>
      <c r="D40" s="149">
        <v>373.01</v>
      </c>
      <c r="E40" s="149">
        <v>1528.23</v>
      </c>
      <c r="F40" s="238"/>
    </row>
    <row r="41" spans="1:6" s="2" customFormat="1" ht="12.75">
      <c r="A41" s="27" t="s">
        <v>98</v>
      </c>
      <c r="B41" s="47" t="s">
        <v>298</v>
      </c>
      <c r="C41" s="269"/>
      <c r="D41" s="149"/>
      <c r="E41" s="36"/>
      <c r="F41" s="238"/>
    </row>
    <row r="42" spans="1:6" s="2" customFormat="1" ht="12.75">
      <c r="A42" s="27" t="s">
        <v>100</v>
      </c>
      <c r="B42" s="47" t="s">
        <v>300</v>
      </c>
      <c r="C42" s="269"/>
      <c r="D42" s="149"/>
      <c r="E42" s="36"/>
      <c r="F42" s="238"/>
    </row>
    <row r="43" spans="1:6" s="2" customFormat="1" ht="12.75" customHeight="1">
      <c r="A43" s="27" t="s">
        <v>186</v>
      </c>
      <c r="B43" s="49" t="s">
        <v>301</v>
      </c>
      <c r="C43" s="269"/>
      <c r="D43" s="149"/>
      <c r="E43" s="36"/>
      <c r="F43" s="238"/>
    </row>
    <row r="44" spans="1:6" s="2" customFormat="1" ht="12.75">
      <c r="A44" s="27" t="s">
        <v>101</v>
      </c>
      <c r="B44" s="30" t="s">
        <v>125</v>
      </c>
      <c r="C44" s="269">
        <v>4</v>
      </c>
      <c r="D44" s="149"/>
      <c r="E44" s="36"/>
      <c r="F44" s="238"/>
    </row>
    <row r="45" spans="1:6" s="2" customFormat="1" ht="12.75">
      <c r="A45" s="27" t="s">
        <v>112</v>
      </c>
      <c r="B45" s="30" t="s">
        <v>302</v>
      </c>
      <c r="C45" s="270">
        <v>5</v>
      </c>
      <c r="D45" s="160">
        <f>D46+D47+D48+D49+D50+D51</f>
        <v>377969.33</v>
      </c>
      <c r="E45" s="160">
        <f>E46+E47+E48+E49+E50+E51</f>
        <v>307213.1099999999</v>
      </c>
      <c r="F45" s="238"/>
    </row>
    <row r="46" spans="1:6" s="33" customFormat="1" ht="12.75" customHeight="1">
      <c r="A46" s="161" t="s">
        <v>114</v>
      </c>
      <c r="B46" s="162" t="s">
        <v>19</v>
      </c>
      <c r="C46" s="31"/>
      <c r="D46" s="14"/>
      <c r="E46" s="50"/>
      <c r="F46" s="152"/>
    </row>
    <row r="47" spans="1:6" s="2" customFormat="1" ht="12.75">
      <c r="A47" s="28" t="s">
        <v>303</v>
      </c>
      <c r="B47" s="47" t="s">
        <v>220</v>
      </c>
      <c r="C47" s="269"/>
      <c r="D47" s="149">
        <v>116.09</v>
      </c>
      <c r="E47" s="36"/>
      <c r="F47" s="238"/>
    </row>
    <row r="48" spans="1:6" s="2" customFormat="1" ht="12.75">
      <c r="A48" s="27" t="s">
        <v>116</v>
      </c>
      <c r="B48" s="47" t="s">
        <v>127</v>
      </c>
      <c r="C48" s="269"/>
      <c r="D48" s="8"/>
      <c r="E48" s="8">
        <v>5438.1</v>
      </c>
      <c r="F48" s="238"/>
    </row>
    <row r="49" spans="1:6" s="2" customFormat="1" ht="12.75" customHeight="1">
      <c r="A49" s="27" t="s">
        <v>117</v>
      </c>
      <c r="B49" s="49" t="s">
        <v>304</v>
      </c>
      <c r="C49" s="269"/>
      <c r="D49" s="8"/>
      <c r="E49" s="8"/>
      <c r="F49" s="238"/>
    </row>
    <row r="50" spans="1:6" s="2" customFormat="1" ht="12.75">
      <c r="A50" s="27" t="s">
        <v>118</v>
      </c>
      <c r="B50" s="47" t="s">
        <v>438</v>
      </c>
      <c r="C50" s="269"/>
      <c r="D50" s="149">
        <v>377853.24</v>
      </c>
      <c r="E50" s="149">
        <v>299021.91</v>
      </c>
      <c r="F50" s="238"/>
    </row>
    <row r="51" spans="1:6" s="2" customFormat="1" ht="12.75">
      <c r="A51" s="27" t="s">
        <v>119</v>
      </c>
      <c r="B51" s="47" t="s">
        <v>126</v>
      </c>
      <c r="C51" s="269"/>
      <c r="D51" s="149"/>
      <c r="E51" s="149">
        <v>2753.1</v>
      </c>
      <c r="F51" s="238"/>
    </row>
    <row r="52" spans="1:6" s="2" customFormat="1" ht="12.75">
      <c r="A52" s="27" t="s">
        <v>128</v>
      </c>
      <c r="B52" s="30" t="s">
        <v>129</v>
      </c>
      <c r="C52" s="22"/>
      <c r="D52" s="26"/>
      <c r="E52" s="29"/>
      <c r="F52" s="239"/>
    </row>
    <row r="53" spans="1:6" s="2" customFormat="1" ht="12.75">
      <c r="A53" s="27" t="s">
        <v>130</v>
      </c>
      <c r="B53" s="30" t="s">
        <v>436</v>
      </c>
      <c r="C53" s="272">
        <v>7</v>
      </c>
      <c r="D53" s="26">
        <v>8375.83</v>
      </c>
      <c r="E53" s="26">
        <v>18949.84</v>
      </c>
      <c r="F53" s="151"/>
    </row>
    <row r="54" spans="1:6" s="2" customFormat="1" ht="12.75">
      <c r="A54" s="18"/>
      <c r="B54" s="279" t="s">
        <v>221</v>
      </c>
      <c r="C54" s="8"/>
      <c r="D54" s="131">
        <f>D16+D36+D37</f>
        <v>2639260.16</v>
      </c>
      <c r="E54" s="131">
        <f>E16+E36+E37</f>
        <v>2544131.29</v>
      </c>
      <c r="F54" s="235"/>
    </row>
    <row r="55" spans="1:6" s="2" customFormat="1" ht="12.75">
      <c r="A55" s="34" t="s">
        <v>131</v>
      </c>
      <c r="B55" s="17" t="s">
        <v>263</v>
      </c>
      <c r="C55" s="273">
        <v>8</v>
      </c>
      <c r="D55" s="291">
        <f>D56+D57+D58+D59</f>
        <v>2260755.53</v>
      </c>
      <c r="E55" s="131">
        <f>E56+E57+E58+E59</f>
        <v>2236576.7399999998</v>
      </c>
      <c r="F55" s="151"/>
    </row>
    <row r="56" spans="1:6" s="2" customFormat="1" ht="12.75">
      <c r="A56" s="18" t="s">
        <v>94</v>
      </c>
      <c r="B56" s="23" t="s">
        <v>132</v>
      </c>
      <c r="C56" s="19"/>
      <c r="D56" s="293">
        <v>111914.38</v>
      </c>
      <c r="E56" s="293">
        <v>81507.9</v>
      </c>
      <c r="F56" s="151"/>
    </row>
    <row r="57" spans="1:6" s="2" customFormat="1" ht="12.75">
      <c r="A57" s="41" t="s">
        <v>101</v>
      </c>
      <c r="B57" s="23" t="s">
        <v>133</v>
      </c>
      <c r="C57" s="44"/>
      <c r="D57" s="294">
        <v>2077220.5</v>
      </c>
      <c r="E57" s="294">
        <v>2120816.46</v>
      </c>
      <c r="F57" s="151"/>
    </row>
    <row r="58" spans="1:6" s="2" customFormat="1" ht="12.75" customHeight="1">
      <c r="A58" s="18" t="s">
        <v>112</v>
      </c>
      <c r="B58" s="50" t="s">
        <v>305</v>
      </c>
      <c r="C58" s="106"/>
      <c r="D58" s="295">
        <v>63407.11</v>
      </c>
      <c r="E58" s="295">
        <v>19553.85</v>
      </c>
      <c r="F58" s="151"/>
    </row>
    <row r="59" spans="1:6" s="2" customFormat="1" ht="12.75">
      <c r="A59" s="18" t="s">
        <v>306</v>
      </c>
      <c r="B59" s="23" t="s">
        <v>134</v>
      </c>
      <c r="C59" s="19"/>
      <c r="D59" s="293">
        <v>8213.54</v>
      </c>
      <c r="E59" s="293">
        <v>14698.53</v>
      </c>
      <c r="F59" s="151"/>
    </row>
    <row r="60" spans="1:6" s="2" customFormat="1" ht="12.75">
      <c r="A60" s="34" t="s">
        <v>135</v>
      </c>
      <c r="B60" s="17" t="s">
        <v>264</v>
      </c>
      <c r="C60" s="274">
        <v>9</v>
      </c>
      <c r="D60" s="131">
        <f>D61+D65</f>
        <v>365251.70999999996</v>
      </c>
      <c r="E60" s="131">
        <f>E61+E65</f>
        <v>303895.2</v>
      </c>
      <c r="F60" s="151"/>
    </row>
    <row r="61" spans="1:6" s="2" customFormat="1" ht="12.75">
      <c r="A61" s="18" t="s">
        <v>94</v>
      </c>
      <c r="B61" s="23" t="s">
        <v>136</v>
      </c>
      <c r="C61" s="19"/>
      <c r="D61" s="132">
        <f>D62+D63+D64</f>
        <v>0</v>
      </c>
      <c r="E61" s="132">
        <f>E62+E63+E64</f>
        <v>0</v>
      </c>
      <c r="F61" s="151"/>
    </row>
    <row r="62" spans="1:6" s="2" customFormat="1" ht="12.75">
      <c r="A62" s="18" t="s">
        <v>95</v>
      </c>
      <c r="B62" s="46" t="s">
        <v>307</v>
      </c>
      <c r="C62" s="12"/>
      <c r="D62" s="38"/>
      <c r="E62" s="29"/>
      <c r="F62" s="239"/>
    </row>
    <row r="63" spans="1:6" s="2" customFormat="1" ht="12.75">
      <c r="A63" s="18" t="s">
        <v>97</v>
      </c>
      <c r="B63" s="46" t="s">
        <v>137</v>
      </c>
      <c r="C63" s="12"/>
      <c r="D63" s="10"/>
      <c r="E63" s="14"/>
      <c r="F63" s="151"/>
    </row>
    <row r="64" spans="1:6" s="2" customFormat="1" ht="12.75">
      <c r="A64" s="18" t="s">
        <v>308</v>
      </c>
      <c r="B64" s="46" t="s">
        <v>138</v>
      </c>
      <c r="C64" s="12"/>
      <c r="D64" s="10"/>
      <c r="E64" s="24"/>
      <c r="F64" s="240"/>
    </row>
    <row r="65" spans="1:6" s="2" customFormat="1" ht="12.75">
      <c r="A65" s="27" t="s">
        <v>101</v>
      </c>
      <c r="B65" s="30" t="s">
        <v>139</v>
      </c>
      <c r="C65" s="22"/>
      <c r="D65" s="166">
        <f>D66+D67+D68+D69+D70+D71+D74+D75+D76+D77+D78+D79</f>
        <v>365251.70999999996</v>
      </c>
      <c r="E65" s="166">
        <f>E66+E67+E68+E69+E70+E71+E74+E75+E76+E77+E78+E79</f>
        <v>303895.2</v>
      </c>
      <c r="F65" s="227"/>
    </row>
    <row r="66" spans="1:6" s="2" customFormat="1" ht="12.75">
      <c r="A66" s="18" t="s">
        <v>102</v>
      </c>
      <c r="B66" s="46" t="s">
        <v>140</v>
      </c>
      <c r="C66" s="12"/>
      <c r="D66" s="10"/>
      <c r="E66" s="14"/>
      <c r="F66" s="151"/>
    </row>
    <row r="67" spans="1:6" s="2" customFormat="1" ht="12.75">
      <c r="A67" s="18" t="s">
        <v>103</v>
      </c>
      <c r="B67" s="46" t="s">
        <v>309</v>
      </c>
      <c r="C67" s="12"/>
      <c r="D67" s="38"/>
      <c r="E67" s="29"/>
      <c r="F67" s="239"/>
    </row>
    <row r="68" spans="1:6" s="2" customFormat="1" ht="12.75">
      <c r="A68" s="18" t="s">
        <v>104</v>
      </c>
      <c r="B68" s="46" t="s">
        <v>310</v>
      </c>
      <c r="C68" s="12"/>
      <c r="D68" s="38"/>
      <c r="E68" s="29"/>
      <c r="F68" s="239"/>
    </row>
    <row r="69" spans="1:6" s="2" customFormat="1" ht="12.75">
      <c r="A69" s="18" t="s">
        <v>105</v>
      </c>
      <c r="B69" s="47" t="s">
        <v>311</v>
      </c>
      <c r="C69" s="12"/>
      <c r="D69" s="26"/>
      <c r="E69" s="29"/>
      <c r="F69" s="239"/>
    </row>
    <row r="70" spans="1:6" s="33" customFormat="1" ht="12.75">
      <c r="A70" s="164" t="s">
        <v>107</v>
      </c>
      <c r="B70" s="159" t="s">
        <v>20</v>
      </c>
      <c r="C70" s="14"/>
      <c r="D70" s="29"/>
      <c r="E70" s="50"/>
      <c r="F70" s="152"/>
    </row>
    <row r="71" spans="1:6" s="2" customFormat="1" ht="12.75">
      <c r="A71" s="165" t="s">
        <v>109</v>
      </c>
      <c r="B71" s="47" t="s">
        <v>141</v>
      </c>
      <c r="C71" s="12">
        <v>10</v>
      </c>
      <c r="D71" s="166">
        <f>D72+D73</f>
        <v>0</v>
      </c>
      <c r="E71" s="166">
        <f>E72+E73</f>
        <v>0</v>
      </c>
      <c r="F71" s="151"/>
    </row>
    <row r="72" spans="1:6" s="2" customFormat="1" ht="12.75">
      <c r="A72" s="161" t="s">
        <v>21</v>
      </c>
      <c r="B72" s="51" t="s">
        <v>142</v>
      </c>
      <c r="C72" s="22"/>
      <c r="D72" s="5"/>
      <c r="E72" s="29"/>
      <c r="F72" s="239"/>
    </row>
    <row r="73" spans="1:6" s="2" customFormat="1" ht="12.75">
      <c r="A73" s="161" t="s">
        <v>22</v>
      </c>
      <c r="B73" s="51" t="s">
        <v>143</v>
      </c>
      <c r="C73" s="22"/>
      <c r="D73" s="5"/>
      <c r="E73" s="315">
        <v>0</v>
      </c>
      <c r="F73" s="241"/>
    </row>
    <row r="74" spans="1:6" s="2" customFormat="1" ht="12.75">
      <c r="A74" s="161" t="s">
        <v>110</v>
      </c>
      <c r="B74" s="47" t="s">
        <v>222</v>
      </c>
      <c r="C74" s="12"/>
      <c r="D74" s="26"/>
      <c r="E74" s="275"/>
      <c r="F74" s="241"/>
    </row>
    <row r="75" spans="1:6" s="2" customFormat="1" ht="12.75">
      <c r="A75" s="161" t="s">
        <v>111</v>
      </c>
      <c r="B75" s="47" t="s">
        <v>312</v>
      </c>
      <c r="C75" s="12"/>
      <c r="D75" s="39"/>
      <c r="E75" s="29"/>
      <c r="F75" s="239"/>
    </row>
    <row r="76" spans="1:6" s="2" customFormat="1" ht="12.75">
      <c r="A76" s="165" t="s">
        <v>146</v>
      </c>
      <c r="B76" s="46" t="s">
        <v>144</v>
      </c>
      <c r="C76" s="12">
        <v>11</v>
      </c>
      <c r="D76" s="297">
        <v>133268.56</v>
      </c>
      <c r="E76" s="297">
        <v>71262.82</v>
      </c>
      <c r="F76" s="239"/>
    </row>
    <row r="77" spans="1:6" s="2" customFormat="1" ht="12.75">
      <c r="A77" s="161" t="s">
        <v>216</v>
      </c>
      <c r="B77" s="46" t="s">
        <v>145</v>
      </c>
      <c r="C77" s="12">
        <v>11</v>
      </c>
      <c r="D77" s="298">
        <v>231983.15</v>
      </c>
      <c r="E77" s="298">
        <v>232632.38</v>
      </c>
      <c r="F77" s="239"/>
    </row>
    <row r="78" spans="1:6" s="2" customFormat="1" ht="12.75">
      <c r="A78" s="165" t="s">
        <v>23</v>
      </c>
      <c r="B78" s="47" t="s">
        <v>313</v>
      </c>
      <c r="C78" s="12">
        <v>11</v>
      </c>
      <c r="D78" s="298"/>
      <c r="E78" s="298"/>
      <c r="F78" s="239"/>
    </row>
    <row r="79" spans="1:6" s="2" customFormat="1" ht="12.75">
      <c r="A79" s="165" t="s">
        <v>24</v>
      </c>
      <c r="B79" s="46" t="s">
        <v>223</v>
      </c>
      <c r="C79" s="12"/>
      <c r="D79" s="10"/>
      <c r="E79" s="276"/>
      <c r="F79" s="240"/>
    </row>
    <row r="80" spans="1:6" s="2" customFormat="1" ht="12.75">
      <c r="A80" s="34" t="s">
        <v>147</v>
      </c>
      <c r="B80" s="17" t="s">
        <v>265</v>
      </c>
      <c r="C80" s="43"/>
      <c r="D80" s="291">
        <f>D81+D82+D85+D86</f>
        <v>13252.919999999833</v>
      </c>
      <c r="E80" s="131">
        <f>E81+E82+E85+E86</f>
        <v>3669.350000000093</v>
      </c>
      <c r="F80" s="240"/>
    </row>
    <row r="81" spans="1:6" s="2" customFormat="1" ht="12.75">
      <c r="A81" s="18" t="s">
        <v>94</v>
      </c>
      <c r="B81" s="23" t="s">
        <v>314</v>
      </c>
      <c r="C81" s="19"/>
      <c r="D81" s="297"/>
      <c r="E81" s="24"/>
      <c r="F81" s="240"/>
    </row>
    <row r="82" spans="1:6" s="2" customFormat="1" ht="12.75">
      <c r="A82" s="18" t="s">
        <v>101</v>
      </c>
      <c r="B82" s="23" t="s">
        <v>148</v>
      </c>
      <c r="C82" s="19"/>
      <c r="D82" s="280">
        <f>D83+D84</f>
        <v>0</v>
      </c>
      <c r="E82" s="132">
        <f>E83+E84</f>
        <v>0</v>
      </c>
      <c r="F82" s="151"/>
    </row>
    <row r="83" spans="1:6" s="2" customFormat="1" ht="12.75">
      <c r="A83" s="18" t="s">
        <v>102</v>
      </c>
      <c r="B83" s="46" t="s">
        <v>224</v>
      </c>
      <c r="C83" s="12"/>
      <c r="D83" s="297"/>
      <c r="E83" s="14"/>
      <c r="F83" s="151"/>
    </row>
    <row r="84" spans="1:6" s="2" customFormat="1" ht="12.75">
      <c r="A84" s="18" t="s">
        <v>103</v>
      </c>
      <c r="B84" s="46" t="s">
        <v>177</v>
      </c>
      <c r="C84" s="12"/>
      <c r="D84" s="297"/>
      <c r="E84" s="14"/>
      <c r="F84" s="151"/>
    </row>
    <row r="85" spans="1:6" s="2" customFormat="1" ht="12.75">
      <c r="A85" s="27" t="s">
        <v>112</v>
      </c>
      <c r="B85" s="30" t="s">
        <v>315</v>
      </c>
      <c r="C85" s="22"/>
      <c r="D85" s="298"/>
      <c r="E85" s="14"/>
      <c r="F85" s="151"/>
    </row>
    <row r="86" spans="1:6" s="2" customFormat="1" ht="12.75">
      <c r="A86" s="41" t="s">
        <v>128</v>
      </c>
      <c r="B86" s="23" t="s">
        <v>225</v>
      </c>
      <c r="C86" s="19"/>
      <c r="D86" s="280">
        <f>D87+D88</f>
        <v>13252.919999999833</v>
      </c>
      <c r="E86" s="280">
        <f>E87+E88</f>
        <v>3669.350000000093</v>
      </c>
      <c r="F86" s="151"/>
    </row>
    <row r="87" spans="1:6" s="2" customFormat="1" ht="12.75">
      <c r="A87" s="18" t="s">
        <v>204</v>
      </c>
      <c r="B87" s="46" t="s">
        <v>316</v>
      </c>
      <c r="C87" s="12"/>
      <c r="D87" s="299">
        <f>'Veiklos rezultatų'!H51</f>
        <v>9584.569999999832</v>
      </c>
      <c r="E87" s="299">
        <f>'Veiklos rezultatų'!I51</f>
        <v>-1455.6499999999069</v>
      </c>
      <c r="F87" s="241"/>
    </row>
    <row r="88" spans="1:6" s="2" customFormat="1" ht="12.75">
      <c r="A88" s="18" t="s">
        <v>205</v>
      </c>
      <c r="B88" s="46" t="s">
        <v>317</v>
      </c>
      <c r="C88" s="12"/>
      <c r="D88" s="299">
        <v>3668.35</v>
      </c>
      <c r="E88" s="299">
        <v>5125</v>
      </c>
      <c r="F88" s="241"/>
    </row>
    <row r="89" spans="1:6" s="2" customFormat="1" ht="12.75">
      <c r="A89" s="34" t="s">
        <v>174</v>
      </c>
      <c r="B89" s="17" t="s">
        <v>318</v>
      </c>
      <c r="C89" s="45"/>
      <c r="D89" s="9"/>
      <c r="E89" s="21"/>
      <c r="F89" s="241"/>
    </row>
    <row r="90" spans="1:6" s="2" customFormat="1" ht="34.5" customHeight="1">
      <c r="A90" s="9"/>
      <c r="B90" s="37" t="s">
        <v>319</v>
      </c>
      <c r="C90" s="107"/>
      <c r="D90" s="296">
        <f>D55+D60+D80+D89</f>
        <v>2639260.1599999997</v>
      </c>
      <c r="E90" s="134">
        <f>E55+E60+E80+E89</f>
        <v>2544141.29</v>
      </c>
      <c r="F90" s="151"/>
    </row>
    <row r="91" spans="1:6" s="2" customFormat="1" ht="12.75" customHeight="1">
      <c r="A91" s="6"/>
      <c r="B91" s="7"/>
      <c r="C91" s="7"/>
      <c r="D91" s="320"/>
      <c r="E91" s="3"/>
      <c r="F91" s="3"/>
    </row>
    <row r="92" spans="1:6" s="53" customFormat="1" ht="16.5" customHeight="1">
      <c r="A92" s="66" t="s">
        <v>78</v>
      </c>
      <c r="B92" s="66"/>
      <c r="C92" s="66" t="s">
        <v>3</v>
      </c>
      <c r="D92" s="382" t="s">
        <v>2</v>
      </c>
      <c r="E92" s="382"/>
      <c r="F92" s="65"/>
    </row>
    <row r="93" spans="2:6" s="53" customFormat="1" ht="15" customHeight="1">
      <c r="B93" s="323" t="s">
        <v>347</v>
      </c>
      <c r="C93" s="67" t="s">
        <v>320</v>
      </c>
      <c r="E93" s="68" t="s">
        <v>321</v>
      </c>
      <c r="F93" s="68"/>
    </row>
    <row r="94" spans="1:5" s="33" customFormat="1" ht="21" customHeight="1">
      <c r="A94" s="384" t="s">
        <v>440</v>
      </c>
      <c r="B94" s="384"/>
      <c r="C94" s="322"/>
      <c r="D94" s="381" t="s">
        <v>227</v>
      </c>
      <c r="E94" s="381"/>
    </row>
    <row r="95" spans="2:6" s="53" customFormat="1" ht="15" customHeight="1">
      <c r="B95" s="323" t="s">
        <v>347</v>
      </c>
      <c r="C95" s="67" t="s">
        <v>320</v>
      </c>
      <c r="E95" s="68" t="s">
        <v>321</v>
      </c>
      <c r="F95" s="68"/>
    </row>
    <row r="96" s="2" customFormat="1" ht="12.75"/>
    <row r="97" s="2" customFormat="1" ht="12.75">
      <c r="C97" s="3"/>
    </row>
    <row r="98" s="2" customFormat="1" ht="12.75">
      <c r="C98" s="3"/>
    </row>
    <row r="99" s="2" customFormat="1" ht="12.75">
      <c r="C99" s="3"/>
    </row>
    <row r="100" s="2" customFormat="1" ht="12.75">
      <c r="C100" s="3"/>
    </row>
    <row r="101" s="2" customFormat="1" ht="12.75">
      <c r="C101" s="3"/>
    </row>
    <row r="102" s="2" customFormat="1" ht="12.75">
      <c r="C102" s="3"/>
    </row>
    <row r="103" s="2" customFormat="1" ht="12.75">
      <c r="C103" s="3"/>
    </row>
    <row r="104" s="2" customFormat="1" ht="12.75">
      <c r="C104" s="3"/>
    </row>
    <row r="105" s="2" customFormat="1" ht="12.75">
      <c r="C105" s="3"/>
    </row>
    <row r="106" s="2" customFormat="1" ht="12.75">
      <c r="C106" s="3"/>
    </row>
    <row r="107" s="2" customFormat="1" ht="12.75">
      <c r="C107" s="3"/>
    </row>
    <row r="108" s="2" customFormat="1" ht="12.75">
      <c r="C108" s="3"/>
    </row>
    <row r="109" s="2" customFormat="1" ht="12.75">
      <c r="C109" s="3"/>
    </row>
    <row r="110" s="2" customFormat="1" ht="12.75">
      <c r="C110" s="3"/>
    </row>
    <row r="111" s="2" customFormat="1" ht="12.75">
      <c r="C111" s="3"/>
    </row>
    <row r="112" s="2" customFormat="1" ht="12.75">
      <c r="C112" s="3"/>
    </row>
    <row r="113" s="2" customFormat="1" ht="12.75">
      <c r="C113" s="3"/>
    </row>
    <row r="114" s="2" customFormat="1" ht="12.75">
      <c r="C114" s="3"/>
    </row>
    <row r="115" s="2" customFormat="1" ht="12.75">
      <c r="C115" s="3"/>
    </row>
    <row r="116" s="2" customFormat="1" ht="12.75">
      <c r="C116" s="3"/>
    </row>
  </sheetData>
  <sheetProtection/>
  <mergeCells count="13">
    <mergeCell ref="D94:E94"/>
    <mergeCell ref="D92:E92"/>
    <mergeCell ref="A8:E8"/>
    <mergeCell ref="A94:B94"/>
    <mergeCell ref="A10:E10"/>
    <mergeCell ref="A11:E11"/>
    <mergeCell ref="B14:E14"/>
    <mergeCell ref="A12:E12"/>
    <mergeCell ref="A13:E13"/>
    <mergeCell ref="A3:E4"/>
    <mergeCell ref="A6:E6"/>
    <mergeCell ref="A5:F5"/>
    <mergeCell ref="A7:F7"/>
  </mergeCells>
  <printOptions horizontalCentered="1"/>
  <pageMargins left="0.7874015748031497" right="0.3937007874015748" top="0.7874015748031497" bottom="0.3937007874015748" header="0.5118110236220472" footer="0.31496062992125984"/>
  <pageSetup fitToHeight="2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zoomScaleSheetLayoutView="100" zoomScalePageLayoutView="0" workbookViewId="0" topLeftCell="A38">
      <selection activeCell="A58" sqref="A58:I62"/>
    </sheetView>
  </sheetViews>
  <sheetFormatPr defaultColWidth="9.140625" defaultRowHeight="12.75"/>
  <cols>
    <col min="1" max="1" width="8.00390625" style="53" customWidth="1"/>
    <col min="2" max="2" width="1.57421875" style="53" hidden="1" customWidth="1"/>
    <col min="3" max="3" width="30.140625" style="53" customWidth="1"/>
    <col min="4" max="4" width="18.28125" style="53" customWidth="1"/>
    <col min="5" max="5" width="0" style="53" hidden="1" customWidth="1"/>
    <col min="6" max="6" width="11.7109375" style="53" customWidth="1"/>
    <col min="7" max="7" width="8.8515625" style="53" customWidth="1"/>
    <col min="8" max="8" width="14.28125" style="53" customWidth="1"/>
    <col min="9" max="9" width="14.421875" style="53" customWidth="1"/>
    <col min="10" max="10" width="6.421875" style="262" customWidth="1"/>
    <col min="11" max="16384" width="9.140625" style="53" customWidth="1"/>
  </cols>
  <sheetData>
    <row r="1" spans="4:10" ht="12.75">
      <c r="D1" s="54"/>
      <c r="G1" s="55" t="s">
        <v>322</v>
      </c>
      <c r="H1" s="55"/>
      <c r="I1" s="55"/>
      <c r="J1" s="243"/>
    </row>
    <row r="2" spans="7:10" ht="12.75">
      <c r="G2" s="55" t="s">
        <v>25</v>
      </c>
      <c r="H2" s="55"/>
      <c r="I2" s="55"/>
      <c r="J2" s="243"/>
    </row>
    <row r="4" spans="1:10" ht="24.75" customHeight="1">
      <c r="A4" s="392" t="s">
        <v>16</v>
      </c>
      <c r="B4" s="392"/>
      <c r="C4" s="392"/>
      <c r="D4" s="392"/>
      <c r="E4" s="392"/>
      <c r="F4" s="392"/>
      <c r="G4" s="392"/>
      <c r="H4" s="392"/>
      <c r="I4" s="392"/>
      <c r="J4" s="244"/>
    </row>
    <row r="5" spans="1:10" ht="20.25" customHeight="1">
      <c r="A5" s="137"/>
      <c r="B5" s="136"/>
      <c r="C5" s="379" t="s">
        <v>77</v>
      </c>
      <c r="D5" s="379"/>
      <c r="E5" s="379"/>
      <c r="F5" s="379"/>
      <c r="G5" s="379"/>
      <c r="H5" s="379"/>
      <c r="I5" s="137"/>
      <c r="J5" s="245"/>
    </row>
    <row r="6" spans="1:10" ht="12.75" customHeight="1">
      <c r="A6" s="371" t="s">
        <v>296</v>
      </c>
      <c r="B6" s="371"/>
      <c r="C6" s="371"/>
      <c r="D6" s="371"/>
      <c r="E6" s="371"/>
      <c r="F6" s="371"/>
      <c r="G6" s="371"/>
      <c r="H6" s="371"/>
      <c r="I6" s="371"/>
      <c r="J6" s="246"/>
    </row>
    <row r="7" spans="1:10" ht="18" customHeight="1">
      <c r="A7" s="135"/>
      <c r="B7" s="135"/>
      <c r="C7" s="380" t="s">
        <v>226</v>
      </c>
      <c r="D7" s="380"/>
      <c r="E7" s="380"/>
      <c r="F7" s="380"/>
      <c r="G7" s="380"/>
      <c r="H7" s="380"/>
      <c r="I7" s="135"/>
      <c r="J7" s="247"/>
    </row>
    <row r="8" spans="1:10" ht="12.75" customHeight="1">
      <c r="A8" s="371" t="s">
        <v>323</v>
      </c>
      <c r="B8" s="371"/>
      <c r="C8" s="371"/>
      <c r="D8" s="371"/>
      <c r="E8" s="371"/>
      <c r="F8" s="371"/>
      <c r="G8" s="371"/>
      <c r="H8" s="371"/>
      <c r="I8" s="371"/>
      <c r="J8" s="246"/>
    </row>
    <row r="9" spans="1:10" ht="12.75" customHeight="1">
      <c r="A9" s="371" t="s">
        <v>324</v>
      </c>
      <c r="B9" s="371"/>
      <c r="C9" s="371"/>
      <c r="D9" s="371"/>
      <c r="E9" s="371"/>
      <c r="F9" s="371"/>
      <c r="G9" s="371"/>
      <c r="H9" s="371"/>
      <c r="I9" s="371"/>
      <c r="J9" s="246"/>
    </row>
    <row r="10" spans="1:10" ht="12.75" customHeight="1">
      <c r="A10" s="373"/>
      <c r="B10" s="373"/>
      <c r="C10" s="373"/>
      <c r="D10" s="373"/>
      <c r="E10" s="373"/>
      <c r="F10" s="373"/>
      <c r="G10" s="373"/>
      <c r="H10" s="373"/>
      <c r="I10" s="373"/>
      <c r="J10" s="248"/>
    </row>
    <row r="11" spans="1:10" s="108" customFormat="1" ht="12.75" customHeight="1">
      <c r="A11" s="374" t="s">
        <v>272</v>
      </c>
      <c r="B11" s="374"/>
      <c r="C11" s="374"/>
      <c r="D11" s="374"/>
      <c r="E11" s="374"/>
      <c r="F11" s="374"/>
      <c r="G11" s="374"/>
      <c r="H11" s="374"/>
      <c r="I11" s="374"/>
      <c r="J11" s="249"/>
    </row>
    <row r="12" spans="1:10" s="108" customFormat="1" ht="12.75">
      <c r="A12" s="374"/>
      <c r="B12" s="375"/>
      <c r="C12" s="375"/>
      <c r="D12" s="375"/>
      <c r="E12" s="375"/>
      <c r="F12" s="375"/>
      <c r="G12" s="375"/>
      <c r="H12" s="375"/>
      <c r="I12" s="375"/>
      <c r="J12" s="250"/>
    </row>
    <row r="13" spans="1:10" s="108" customFormat="1" ht="12.75">
      <c r="A13" s="374" t="s">
        <v>439</v>
      </c>
      <c r="B13" s="374"/>
      <c r="C13" s="374"/>
      <c r="D13" s="374"/>
      <c r="E13" s="374"/>
      <c r="F13" s="374"/>
      <c r="G13" s="374"/>
      <c r="H13" s="374"/>
      <c r="I13" s="374"/>
      <c r="J13" s="249"/>
    </row>
    <row r="14" spans="1:10" ht="12.75">
      <c r="A14" s="371" t="s">
        <v>442</v>
      </c>
      <c r="B14" s="371"/>
      <c r="C14" s="371"/>
      <c r="D14" s="371"/>
      <c r="E14" s="371"/>
      <c r="F14" s="371"/>
      <c r="G14" s="371"/>
      <c r="H14" s="371"/>
      <c r="I14" s="371"/>
      <c r="J14" s="246"/>
    </row>
    <row r="15" spans="1:10" ht="12.75">
      <c r="A15" s="371" t="s">
        <v>26</v>
      </c>
      <c r="B15" s="371"/>
      <c r="C15" s="371"/>
      <c r="D15" s="371"/>
      <c r="E15" s="371"/>
      <c r="F15" s="371"/>
      <c r="G15" s="371"/>
      <c r="H15" s="371"/>
      <c r="I15" s="371"/>
      <c r="J15" s="246"/>
    </row>
    <row r="16" spans="2:10" ht="12.75">
      <c r="B16" s="66"/>
      <c r="C16" s="372" t="s">
        <v>17</v>
      </c>
      <c r="D16" s="372"/>
      <c r="E16" s="372"/>
      <c r="F16" s="372"/>
      <c r="G16" s="372"/>
      <c r="H16" s="372"/>
      <c r="I16" s="372"/>
      <c r="J16" s="251"/>
    </row>
    <row r="17" spans="1:10" s="57" customFormat="1" ht="49.5" customHeight="1">
      <c r="A17" s="364" t="s">
        <v>92</v>
      </c>
      <c r="B17" s="364"/>
      <c r="C17" s="364" t="s">
        <v>149</v>
      </c>
      <c r="D17" s="365"/>
      <c r="E17" s="365"/>
      <c r="F17" s="365"/>
      <c r="G17" s="56" t="s">
        <v>291</v>
      </c>
      <c r="H17" s="56" t="s">
        <v>273</v>
      </c>
      <c r="I17" s="56" t="s">
        <v>274</v>
      </c>
      <c r="J17" s="252"/>
    </row>
    <row r="18" spans="1:10" ht="12.75">
      <c r="A18" s="58" t="s">
        <v>93</v>
      </c>
      <c r="B18" s="59" t="s">
        <v>150</v>
      </c>
      <c r="C18" s="366" t="s">
        <v>150</v>
      </c>
      <c r="D18" s="367"/>
      <c r="E18" s="367"/>
      <c r="F18" s="367"/>
      <c r="G18" s="138"/>
      <c r="H18" s="144">
        <f>H19+H24+H25</f>
        <v>3940151.88</v>
      </c>
      <c r="I18" s="144">
        <f>I19+I24+I25</f>
        <v>3937770.43</v>
      </c>
      <c r="J18" s="253"/>
    </row>
    <row r="19" spans="1:10" ht="12.75">
      <c r="A19" s="60" t="s">
        <v>94</v>
      </c>
      <c r="B19" s="61" t="s">
        <v>151</v>
      </c>
      <c r="C19" s="368" t="s">
        <v>151</v>
      </c>
      <c r="D19" s="368"/>
      <c r="E19" s="368"/>
      <c r="F19" s="368"/>
      <c r="G19" s="140"/>
      <c r="H19" s="144">
        <f>H20+H21+H22+H23</f>
        <v>3834940.9</v>
      </c>
      <c r="I19" s="144">
        <f>I20+I21+I22+I23</f>
        <v>3824524.64</v>
      </c>
      <c r="J19" s="253"/>
    </row>
    <row r="20" spans="1:10" ht="12.75">
      <c r="A20" s="60" t="s">
        <v>152</v>
      </c>
      <c r="B20" s="61" t="s">
        <v>132</v>
      </c>
      <c r="C20" s="368" t="s">
        <v>132</v>
      </c>
      <c r="D20" s="368"/>
      <c r="E20" s="368"/>
      <c r="F20" s="368"/>
      <c r="G20" s="140"/>
      <c r="H20" s="286">
        <v>3113725.68</v>
      </c>
      <c r="I20" s="286">
        <v>3110077.32</v>
      </c>
      <c r="J20" s="252"/>
    </row>
    <row r="21" spans="1:10" ht="12.75">
      <c r="A21" s="60" t="s">
        <v>153</v>
      </c>
      <c r="B21" s="62" t="s">
        <v>154</v>
      </c>
      <c r="C21" s="376" t="s">
        <v>154</v>
      </c>
      <c r="D21" s="376"/>
      <c r="E21" s="376"/>
      <c r="F21" s="376"/>
      <c r="G21" s="140"/>
      <c r="H21" s="286">
        <v>604196.99</v>
      </c>
      <c r="I21" s="286">
        <v>661397.01</v>
      </c>
      <c r="J21" s="252"/>
    </row>
    <row r="22" spans="1:10" ht="12.75">
      <c r="A22" s="60" t="s">
        <v>155</v>
      </c>
      <c r="B22" s="61" t="s">
        <v>325</v>
      </c>
      <c r="C22" s="376" t="s">
        <v>325</v>
      </c>
      <c r="D22" s="376"/>
      <c r="E22" s="376"/>
      <c r="F22" s="376"/>
      <c r="G22" s="140"/>
      <c r="H22" s="286">
        <v>87839.64</v>
      </c>
      <c r="I22" s="286">
        <v>22242.1</v>
      </c>
      <c r="J22" s="252"/>
    </row>
    <row r="23" spans="1:10" ht="12.75">
      <c r="A23" s="60" t="s">
        <v>156</v>
      </c>
      <c r="B23" s="62" t="s">
        <v>157</v>
      </c>
      <c r="C23" s="376" t="s">
        <v>157</v>
      </c>
      <c r="D23" s="376"/>
      <c r="E23" s="376"/>
      <c r="F23" s="376"/>
      <c r="G23" s="140"/>
      <c r="H23" s="286">
        <v>29178.59</v>
      </c>
      <c r="I23" s="286">
        <v>30808.21</v>
      </c>
      <c r="J23" s="252"/>
    </row>
    <row r="24" spans="1:10" ht="12.75">
      <c r="A24" s="60" t="s">
        <v>101</v>
      </c>
      <c r="B24" s="61" t="s">
        <v>326</v>
      </c>
      <c r="C24" s="376" t="s">
        <v>326</v>
      </c>
      <c r="D24" s="376"/>
      <c r="E24" s="376"/>
      <c r="F24" s="376"/>
      <c r="G24" s="140"/>
      <c r="H24" s="141"/>
      <c r="I24" s="56"/>
      <c r="J24" s="252"/>
    </row>
    <row r="25" spans="1:10" ht="12.75">
      <c r="A25" s="60" t="s">
        <v>112</v>
      </c>
      <c r="B25" s="61" t="s">
        <v>327</v>
      </c>
      <c r="C25" s="376" t="s">
        <v>327</v>
      </c>
      <c r="D25" s="376"/>
      <c r="E25" s="376"/>
      <c r="F25" s="376"/>
      <c r="G25" s="140"/>
      <c r="H25" s="229">
        <f>H26-H27</f>
        <v>105210.98</v>
      </c>
      <c r="I25" s="229">
        <f>I26-I27</f>
        <v>113245.79</v>
      </c>
      <c r="J25" s="254"/>
    </row>
    <row r="26" spans="1:10" ht="12.75">
      <c r="A26" s="60" t="s">
        <v>328</v>
      </c>
      <c r="B26" s="62" t="s">
        <v>228</v>
      </c>
      <c r="C26" s="376" t="s">
        <v>228</v>
      </c>
      <c r="D26" s="376"/>
      <c r="E26" s="376"/>
      <c r="F26" s="376"/>
      <c r="G26" s="140"/>
      <c r="H26" s="141">
        <v>105210.98</v>
      </c>
      <c r="I26" s="141">
        <v>113245.79</v>
      </c>
      <c r="J26" s="252"/>
    </row>
    <row r="27" spans="1:10" ht="12.75">
      <c r="A27" s="60" t="s">
        <v>329</v>
      </c>
      <c r="B27" s="62" t="s">
        <v>229</v>
      </c>
      <c r="C27" s="376" t="s">
        <v>229</v>
      </c>
      <c r="D27" s="376"/>
      <c r="E27" s="376"/>
      <c r="F27" s="376"/>
      <c r="G27" s="140"/>
      <c r="H27" s="141"/>
      <c r="I27" s="56"/>
      <c r="J27" s="252"/>
    </row>
    <row r="28" spans="1:10" ht="12.75">
      <c r="A28" s="58" t="s">
        <v>120</v>
      </c>
      <c r="B28" s="59" t="s">
        <v>158</v>
      </c>
      <c r="C28" s="366" t="s">
        <v>158</v>
      </c>
      <c r="D28" s="366"/>
      <c r="E28" s="366"/>
      <c r="F28" s="366"/>
      <c r="G28" s="138"/>
      <c r="H28" s="144">
        <f>H29+H30+H31+H32+H33+H34+H35+H36+H37+H38+H39+H40+H41+H42</f>
        <v>-3930567.31</v>
      </c>
      <c r="I28" s="144">
        <f>I29+I30+I31+I32+I33+I34+I35+I36+I37+I38+I39+I40+I41+I42</f>
        <v>-3939226.08</v>
      </c>
      <c r="J28" s="253"/>
    </row>
    <row r="29" spans="1:10" ht="12.75">
      <c r="A29" s="60" t="s">
        <v>94</v>
      </c>
      <c r="B29" s="61" t="s">
        <v>82</v>
      </c>
      <c r="C29" s="376" t="s">
        <v>275</v>
      </c>
      <c r="D29" s="369"/>
      <c r="E29" s="369"/>
      <c r="F29" s="369"/>
      <c r="G29" s="140"/>
      <c r="H29" s="286">
        <v>-3096709.96</v>
      </c>
      <c r="I29" s="286">
        <v>-3185962.7</v>
      </c>
      <c r="J29" s="252"/>
    </row>
    <row r="30" spans="1:10" ht="12.75">
      <c r="A30" s="60" t="s">
        <v>330</v>
      </c>
      <c r="B30" s="61" t="s">
        <v>159</v>
      </c>
      <c r="C30" s="376" t="s">
        <v>276</v>
      </c>
      <c r="D30" s="369"/>
      <c r="E30" s="369"/>
      <c r="F30" s="369"/>
      <c r="G30" s="140"/>
      <c r="H30" s="286">
        <v>-85841.67</v>
      </c>
      <c r="I30" s="286">
        <v>-70427.99</v>
      </c>
      <c r="J30" s="252"/>
    </row>
    <row r="31" spans="1:10" ht="12.75">
      <c r="A31" s="60" t="s">
        <v>112</v>
      </c>
      <c r="B31" s="61" t="s">
        <v>331</v>
      </c>
      <c r="C31" s="376" t="s">
        <v>277</v>
      </c>
      <c r="D31" s="369"/>
      <c r="E31" s="369"/>
      <c r="F31" s="369"/>
      <c r="G31" s="140"/>
      <c r="H31" s="286">
        <v>-215541.39</v>
      </c>
      <c r="I31" s="286">
        <v>-187080.51</v>
      </c>
      <c r="J31" s="255"/>
    </row>
    <row r="32" spans="1:10" ht="12.75">
      <c r="A32" s="60" t="s">
        <v>128</v>
      </c>
      <c r="B32" s="61" t="s">
        <v>161</v>
      </c>
      <c r="C32" s="368" t="s">
        <v>278</v>
      </c>
      <c r="D32" s="369"/>
      <c r="E32" s="369"/>
      <c r="F32" s="369"/>
      <c r="G32" s="140"/>
      <c r="H32" s="286"/>
      <c r="I32" s="286"/>
      <c r="J32" s="255"/>
    </row>
    <row r="33" spans="1:10" ht="12.75">
      <c r="A33" s="60" t="s">
        <v>130</v>
      </c>
      <c r="B33" s="61" t="s">
        <v>163</v>
      </c>
      <c r="C33" s="368" t="s">
        <v>279</v>
      </c>
      <c r="D33" s="369"/>
      <c r="E33" s="369"/>
      <c r="F33" s="369"/>
      <c r="G33" s="140"/>
      <c r="H33" s="286">
        <v>-400</v>
      </c>
      <c r="I33" s="286">
        <v>-601.01</v>
      </c>
      <c r="J33" s="255"/>
    </row>
    <row r="34" spans="1:10" ht="12.75">
      <c r="A34" s="60" t="s">
        <v>162</v>
      </c>
      <c r="B34" s="61" t="s">
        <v>165</v>
      </c>
      <c r="C34" s="368" t="s">
        <v>280</v>
      </c>
      <c r="D34" s="369"/>
      <c r="E34" s="369"/>
      <c r="F34" s="369"/>
      <c r="G34" s="140"/>
      <c r="H34" s="286">
        <v>-17969.67</v>
      </c>
      <c r="I34" s="286">
        <v>-18030.5</v>
      </c>
      <c r="J34" s="255"/>
    </row>
    <row r="35" spans="1:10" ht="12.75">
      <c r="A35" s="60" t="s">
        <v>164</v>
      </c>
      <c r="B35" s="61" t="s">
        <v>332</v>
      </c>
      <c r="C35" s="368" t="s">
        <v>333</v>
      </c>
      <c r="D35" s="369"/>
      <c r="E35" s="369"/>
      <c r="F35" s="369"/>
      <c r="G35" s="140"/>
      <c r="H35" s="286">
        <v>-12767.73</v>
      </c>
      <c r="I35" s="286">
        <v>-22742.14</v>
      </c>
      <c r="J35" s="256"/>
    </row>
    <row r="36" spans="1:10" ht="12.75">
      <c r="A36" s="60" t="s">
        <v>166</v>
      </c>
      <c r="B36" s="61" t="s">
        <v>334</v>
      </c>
      <c r="C36" s="376" t="s">
        <v>334</v>
      </c>
      <c r="D36" s="369"/>
      <c r="E36" s="369"/>
      <c r="F36" s="369"/>
      <c r="G36" s="140"/>
      <c r="H36" s="286"/>
      <c r="I36" s="286"/>
      <c r="J36" s="256"/>
    </row>
    <row r="37" spans="1:10" ht="12.75">
      <c r="A37" s="60" t="s">
        <v>255</v>
      </c>
      <c r="B37" s="61" t="s">
        <v>335</v>
      </c>
      <c r="C37" s="368" t="s">
        <v>335</v>
      </c>
      <c r="D37" s="369"/>
      <c r="E37" s="369"/>
      <c r="F37" s="369"/>
      <c r="G37" s="140"/>
      <c r="H37" s="286">
        <v>-419704.75</v>
      </c>
      <c r="I37" s="286">
        <v>-371547.22</v>
      </c>
      <c r="J37" s="256"/>
    </row>
    <row r="38" spans="1:10" ht="15.75" customHeight="1">
      <c r="A38" s="60" t="s">
        <v>256</v>
      </c>
      <c r="B38" s="61" t="s">
        <v>336</v>
      </c>
      <c r="C38" s="376" t="s">
        <v>281</v>
      </c>
      <c r="D38" s="365"/>
      <c r="E38" s="365"/>
      <c r="F38" s="365"/>
      <c r="G38" s="140"/>
      <c r="H38" s="286"/>
      <c r="I38" s="140"/>
      <c r="J38" s="256"/>
    </row>
    <row r="39" spans="1:10" ht="15.75" customHeight="1">
      <c r="A39" s="60" t="s">
        <v>257</v>
      </c>
      <c r="B39" s="61" t="s">
        <v>337</v>
      </c>
      <c r="C39" s="376" t="s">
        <v>282</v>
      </c>
      <c r="D39" s="369"/>
      <c r="E39" s="369"/>
      <c r="F39" s="369"/>
      <c r="G39" s="140"/>
      <c r="H39" s="324"/>
      <c r="I39" s="140"/>
      <c r="J39" s="256"/>
    </row>
    <row r="40" spans="1:10" ht="12.75">
      <c r="A40" s="60" t="s">
        <v>258</v>
      </c>
      <c r="B40" s="61" t="s">
        <v>338</v>
      </c>
      <c r="C40" s="376" t="s">
        <v>283</v>
      </c>
      <c r="D40" s="369"/>
      <c r="E40" s="369"/>
      <c r="F40" s="369"/>
      <c r="G40" s="140"/>
      <c r="H40" s="286"/>
      <c r="I40" s="140"/>
      <c r="J40" s="256"/>
    </row>
    <row r="41" spans="1:10" ht="12.75">
      <c r="A41" s="60" t="s">
        <v>284</v>
      </c>
      <c r="B41" s="61" t="s">
        <v>339</v>
      </c>
      <c r="C41" s="376" t="s">
        <v>285</v>
      </c>
      <c r="D41" s="369"/>
      <c r="E41" s="369"/>
      <c r="F41" s="369"/>
      <c r="G41" s="140"/>
      <c r="H41" s="286">
        <v>-81632.14</v>
      </c>
      <c r="I41" s="286">
        <v>-82834.01</v>
      </c>
      <c r="J41" s="256"/>
    </row>
    <row r="42" spans="1:10" ht="12.75">
      <c r="A42" s="60" t="s">
        <v>286</v>
      </c>
      <c r="B42" s="61" t="s">
        <v>169</v>
      </c>
      <c r="C42" s="362" t="s">
        <v>287</v>
      </c>
      <c r="D42" s="363"/>
      <c r="E42" s="363"/>
      <c r="F42" s="352"/>
      <c r="G42" s="140"/>
      <c r="H42" s="141"/>
      <c r="I42" s="142"/>
      <c r="J42" s="257"/>
    </row>
    <row r="43" spans="1:10" ht="12.75">
      <c r="A43" s="59" t="s">
        <v>121</v>
      </c>
      <c r="B43" s="63" t="s">
        <v>230</v>
      </c>
      <c r="C43" s="359" t="s">
        <v>230</v>
      </c>
      <c r="D43" s="360"/>
      <c r="E43" s="360"/>
      <c r="F43" s="361"/>
      <c r="G43" s="138"/>
      <c r="H43" s="144">
        <f>H18+H28</f>
        <v>9584.569999999832</v>
      </c>
      <c r="I43" s="144">
        <f>I18+I28</f>
        <v>-1455.6499999999069</v>
      </c>
      <c r="J43" s="253"/>
    </row>
    <row r="44" spans="1:10" ht="12.75">
      <c r="A44" s="59" t="s">
        <v>131</v>
      </c>
      <c r="B44" s="59" t="s">
        <v>170</v>
      </c>
      <c r="C44" s="353" t="s">
        <v>170</v>
      </c>
      <c r="D44" s="360"/>
      <c r="E44" s="360"/>
      <c r="F44" s="361"/>
      <c r="G44" s="143"/>
      <c r="H44" s="144">
        <f>H45-H46-H47</f>
        <v>0</v>
      </c>
      <c r="I44" s="144">
        <f>I45-I46-I47</f>
        <v>0</v>
      </c>
      <c r="J44" s="253"/>
    </row>
    <row r="45" spans="1:10" ht="12.75">
      <c r="A45" s="62" t="s">
        <v>171</v>
      </c>
      <c r="B45" s="61" t="s">
        <v>340</v>
      </c>
      <c r="C45" s="362" t="s">
        <v>288</v>
      </c>
      <c r="D45" s="363"/>
      <c r="E45" s="363"/>
      <c r="F45" s="352"/>
      <c r="G45" s="142"/>
      <c r="H45" s="141"/>
      <c r="I45" s="142"/>
      <c r="J45" s="257"/>
    </row>
    <row r="46" spans="1:10" ht="12.75">
      <c r="A46" s="62" t="s">
        <v>101</v>
      </c>
      <c r="B46" s="61" t="s">
        <v>289</v>
      </c>
      <c r="C46" s="362" t="s">
        <v>289</v>
      </c>
      <c r="D46" s="363"/>
      <c r="E46" s="363"/>
      <c r="F46" s="352"/>
      <c r="G46" s="142"/>
      <c r="H46" s="141"/>
      <c r="I46" s="142"/>
      <c r="J46" s="257"/>
    </row>
    <row r="47" spans="1:10" ht="12.75">
      <c r="A47" s="62" t="s">
        <v>176</v>
      </c>
      <c r="B47" s="61" t="s">
        <v>341</v>
      </c>
      <c r="C47" s="362" t="s">
        <v>290</v>
      </c>
      <c r="D47" s="363"/>
      <c r="E47" s="363"/>
      <c r="F47" s="352"/>
      <c r="G47" s="142"/>
      <c r="H47" s="141"/>
      <c r="I47" s="142"/>
      <c r="J47" s="257"/>
    </row>
    <row r="48" spans="1:10" ht="12.75">
      <c r="A48" s="59" t="s">
        <v>135</v>
      </c>
      <c r="B48" s="63" t="s">
        <v>172</v>
      </c>
      <c r="C48" s="359" t="s">
        <v>172</v>
      </c>
      <c r="D48" s="360"/>
      <c r="E48" s="360"/>
      <c r="F48" s="361"/>
      <c r="G48" s="143"/>
      <c r="H48" s="139"/>
      <c r="I48" s="143"/>
      <c r="J48" s="258"/>
    </row>
    <row r="49" spans="1:10" ht="30" customHeight="1">
      <c r="A49" s="59" t="s">
        <v>147</v>
      </c>
      <c r="B49" s="63" t="s">
        <v>83</v>
      </c>
      <c r="C49" s="370" t="s">
        <v>83</v>
      </c>
      <c r="D49" s="357"/>
      <c r="E49" s="357"/>
      <c r="F49" s="358"/>
      <c r="G49" s="143"/>
      <c r="H49" s="139"/>
      <c r="I49" s="143"/>
      <c r="J49" s="258"/>
    </row>
    <row r="50" spans="1:10" ht="12.75">
      <c r="A50" s="59" t="s">
        <v>174</v>
      </c>
      <c r="B50" s="63" t="s">
        <v>342</v>
      </c>
      <c r="C50" s="359" t="s">
        <v>342</v>
      </c>
      <c r="D50" s="360"/>
      <c r="E50" s="360"/>
      <c r="F50" s="361"/>
      <c r="G50" s="143"/>
      <c r="H50" s="139"/>
      <c r="I50" s="143"/>
      <c r="J50" s="258"/>
    </row>
    <row r="51" spans="1:10" ht="30" customHeight="1">
      <c r="A51" s="59" t="s">
        <v>175</v>
      </c>
      <c r="B51" s="59" t="s">
        <v>343</v>
      </c>
      <c r="C51" s="356" t="s">
        <v>343</v>
      </c>
      <c r="D51" s="357"/>
      <c r="E51" s="357"/>
      <c r="F51" s="358"/>
      <c r="G51" s="143"/>
      <c r="H51" s="277">
        <f>H43+H44+H48</f>
        <v>9584.569999999832</v>
      </c>
      <c r="I51" s="278">
        <f>I43+I44+I48</f>
        <v>-1455.6499999999069</v>
      </c>
      <c r="J51" s="259"/>
    </row>
    <row r="52" spans="1:10" ht="12.75">
      <c r="A52" s="59" t="s">
        <v>94</v>
      </c>
      <c r="B52" s="59" t="s">
        <v>173</v>
      </c>
      <c r="C52" s="353" t="s">
        <v>173</v>
      </c>
      <c r="D52" s="360"/>
      <c r="E52" s="360"/>
      <c r="F52" s="361"/>
      <c r="G52" s="143"/>
      <c r="H52" s="139"/>
      <c r="I52" s="143"/>
      <c r="J52" s="258"/>
    </row>
    <row r="53" spans="1:10" ht="12.75">
      <c r="A53" s="59" t="s">
        <v>344</v>
      </c>
      <c r="B53" s="63" t="s">
        <v>254</v>
      </c>
      <c r="C53" s="359" t="s">
        <v>254</v>
      </c>
      <c r="D53" s="360"/>
      <c r="E53" s="360"/>
      <c r="F53" s="361"/>
      <c r="G53" s="143"/>
      <c r="H53" s="278">
        <f>H51+H52</f>
        <v>9584.569999999832</v>
      </c>
      <c r="I53" s="278">
        <f>I51+I52</f>
        <v>-1455.6499999999069</v>
      </c>
      <c r="J53" s="259"/>
    </row>
    <row r="54" spans="1:10" ht="12.75">
      <c r="A54" s="62" t="s">
        <v>94</v>
      </c>
      <c r="B54" s="61" t="s">
        <v>345</v>
      </c>
      <c r="C54" s="362" t="s">
        <v>345</v>
      </c>
      <c r="D54" s="363"/>
      <c r="E54" s="363"/>
      <c r="F54" s="352"/>
      <c r="G54" s="142"/>
      <c r="H54" s="145"/>
      <c r="I54" s="146"/>
      <c r="J54" s="257"/>
    </row>
    <row r="55" spans="1:10" ht="12.75">
      <c r="A55" s="62" t="s">
        <v>101</v>
      </c>
      <c r="B55" s="61" t="s">
        <v>346</v>
      </c>
      <c r="C55" s="362" t="s">
        <v>346</v>
      </c>
      <c r="D55" s="363"/>
      <c r="E55" s="363"/>
      <c r="F55" s="352"/>
      <c r="G55" s="142"/>
      <c r="H55" s="145"/>
      <c r="I55" s="146"/>
      <c r="J55" s="257"/>
    </row>
    <row r="56" spans="1:10" ht="10.5" customHeight="1">
      <c r="A56" s="52"/>
      <c r="B56" s="52"/>
      <c r="C56" s="52"/>
      <c r="D56" s="52"/>
      <c r="G56" s="64"/>
      <c r="H56" s="64"/>
      <c r="I56" s="64"/>
      <c r="J56" s="260"/>
    </row>
    <row r="57" spans="1:10" ht="10.5" customHeight="1">
      <c r="A57" s="52"/>
      <c r="B57" s="52"/>
      <c r="C57" s="52"/>
      <c r="D57" s="52"/>
      <c r="G57" s="64"/>
      <c r="H57" s="64"/>
      <c r="I57" s="64"/>
      <c r="J57" s="260"/>
    </row>
    <row r="58" spans="1:10" ht="15.75" customHeight="1">
      <c r="A58" s="354" t="s">
        <v>78</v>
      </c>
      <c r="B58" s="354"/>
      <c r="C58" s="354"/>
      <c r="D58" s="354"/>
      <c r="E58" s="64"/>
      <c r="F58" s="65"/>
      <c r="G58" s="66"/>
      <c r="H58" s="382" t="s">
        <v>2</v>
      </c>
      <c r="I58" s="382"/>
      <c r="J58" s="261"/>
    </row>
    <row r="59" spans="1:10" ht="11.25" customHeight="1">
      <c r="A59" s="355" t="s">
        <v>347</v>
      </c>
      <c r="B59" s="355"/>
      <c r="C59" s="355"/>
      <c r="D59" s="355"/>
      <c r="E59" s="325"/>
      <c r="F59" s="325"/>
      <c r="G59" s="326" t="s">
        <v>320</v>
      </c>
      <c r="H59" s="355" t="s">
        <v>321</v>
      </c>
      <c r="I59" s="355"/>
      <c r="J59" s="244"/>
    </row>
    <row r="60" spans="1:9" ht="15.75" customHeight="1">
      <c r="A60" s="354" t="s">
        <v>440</v>
      </c>
      <c r="B60" s="354"/>
      <c r="C60" s="354"/>
      <c r="D60" s="354"/>
      <c r="E60" s="64"/>
      <c r="F60" s="65"/>
      <c r="G60" s="66"/>
      <c r="H60" s="382" t="s">
        <v>227</v>
      </c>
      <c r="I60" s="382"/>
    </row>
    <row r="61" spans="3:9" ht="12.75">
      <c r="C61" s="325" t="s">
        <v>441</v>
      </c>
      <c r="D61" s="325"/>
      <c r="E61" s="325"/>
      <c r="F61" s="325"/>
      <c r="G61" s="326" t="s">
        <v>320</v>
      </c>
      <c r="H61" s="355" t="s">
        <v>321</v>
      </c>
      <c r="I61" s="355"/>
    </row>
  </sheetData>
  <sheetProtection/>
  <mergeCells count="60">
    <mergeCell ref="A58:D58"/>
    <mergeCell ref="H58:I58"/>
    <mergeCell ref="A59:D59"/>
    <mergeCell ref="H59:I59"/>
    <mergeCell ref="H60:I60"/>
    <mergeCell ref="A60:D60"/>
    <mergeCell ref="H61:I61"/>
    <mergeCell ref="C34:F34"/>
    <mergeCell ref="C35:F35"/>
    <mergeCell ref="C36:F36"/>
    <mergeCell ref="C43:F43"/>
    <mergeCell ref="C50:F50"/>
    <mergeCell ref="C51:F51"/>
    <mergeCell ref="C52:F52"/>
    <mergeCell ref="C53:F53"/>
    <mergeCell ref="C54:F54"/>
    <mergeCell ref="C55:F55"/>
    <mergeCell ref="C46:F46"/>
    <mergeCell ref="C39:F39"/>
    <mergeCell ref="C40:F40"/>
    <mergeCell ref="C49:F49"/>
    <mergeCell ref="C48:F48"/>
    <mergeCell ref="C41:F41"/>
    <mergeCell ref="C42:F42"/>
    <mergeCell ref="C47:F47"/>
    <mergeCell ref="C44:F44"/>
    <mergeCell ref="C45:F45"/>
    <mergeCell ref="C24:F24"/>
    <mergeCell ref="C37:F37"/>
    <mergeCell ref="C38:F38"/>
    <mergeCell ref="C27:F27"/>
    <mergeCell ref="C28:F28"/>
    <mergeCell ref="C29:F29"/>
    <mergeCell ref="C30:F30"/>
    <mergeCell ref="C31:F31"/>
    <mergeCell ref="C32:F32"/>
    <mergeCell ref="C33:F33"/>
    <mergeCell ref="C25:F25"/>
    <mergeCell ref="C26:F26"/>
    <mergeCell ref="A17:B17"/>
    <mergeCell ref="C17:F17"/>
    <mergeCell ref="C18:F18"/>
    <mergeCell ref="C19:F19"/>
    <mergeCell ref="C20:F20"/>
    <mergeCell ref="C21:F21"/>
    <mergeCell ref="C22:F22"/>
    <mergeCell ref="C23:F23"/>
    <mergeCell ref="C16:I16"/>
    <mergeCell ref="A10:I10"/>
    <mergeCell ref="A11:I11"/>
    <mergeCell ref="A12:I12"/>
    <mergeCell ref="A13:I13"/>
    <mergeCell ref="A14:I14"/>
    <mergeCell ref="A15:I15"/>
    <mergeCell ref="A4:I4"/>
    <mergeCell ref="A6:I6"/>
    <mergeCell ref="A8:I8"/>
    <mergeCell ref="A9:I9"/>
    <mergeCell ref="C5:H5"/>
    <mergeCell ref="C7:H7"/>
  </mergeCells>
  <printOptions horizontalCentered="1"/>
  <pageMargins left="1.1811023622047245" right="0.3937007874015748" top="0.3937007874015748" bottom="0.1968503937007874" header="0.5118110236220472" footer="0.5118110236220472"/>
  <pageSetup cellComments="asDisplayed" fitToHeight="1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zoomScaleSheetLayoutView="100" zoomScalePageLayoutView="0" workbookViewId="0" topLeftCell="A18">
      <selection activeCell="H34" sqref="H34"/>
    </sheetView>
  </sheetViews>
  <sheetFormatPr defaultColWidth="9.140625" defaultRowHeight="12.75"/>
  <cols>
    <col min="1" max="1" width="3.28125" style="109" customWidth="1"/>
    <col min="2" max="2" width="34.00390625" style="109" customWidth="1"/>
    <col min="3" max="3" width="6.8515625" style="109" customWidth="1"/>
    <col min="4" max="6" width="9.140625" style="109" customWidth="1"/>
    <col min="7" max="7" width="10.140625" style="109" customWidth="1"/>
    <col min="8" max="9" width="9.140625" style="109" customWidth="1"/>
    <col min="10" max="10" width="7.8515625" style="109" customWidth="1"/>
    <col min="11" max="11" width="4.421875" style="109" customWidth="1"/>
    <col min="12" max="16384" width="9.140625" style="109" customWidth="1"/>
  </cols>
  <sheetData>
    <row r="1" spans="1:11" s="82" customFormat="1" ht="12.75">
      <c r="A1" s="93"/>
      <c r="G1" s="69" t="s">
        <v>362</v>
      </c>
      <c r="H1" s="92"/>
      <c r="I1" s="92"/>
      <c r="J1" s="92"/>
      <c r="K1" s="92"/>
    </row>
    <row r="2" spans="1:11" s="82" customFormat="1" ht="12.75">
      <c r="A2" s="92"/>
      <c r="B2" s="92"/>
      <c r="C2" s="70"/>
      <c r="D2" s="70"/>
      <c r="E2" s="92"/>
      <c r="G2" s="69" t="s">
        <v>294</v>
      </c>
      <c r="H2" s="92"/>
      <c r="I2" s="92"/>
      <c r="J2" s="92"/>
      <c r="K2" s="92"/>
    </row>
    <row r="3" spans="1:11" ht="15.75">
      <c r="A3" s="338" t="s">
        <v>27</v>
      </c>
      <c r="B3" s="338"/>
      <c r="C3" s="338"/>
      <c r="D3" s="338"/>
      <c r="E3" s="338"/>
      <c r="F3" s="338"/>
      <c r="G3" s="338"/>
      <c r="H3" s="338"/>
      <c r="I3" s="338"/>
      <c r="J3" s="338"/>
      <c r="K3" s="233"/>
    </row>
    <row r="4" spans="1:11" ht="7.5" customHeight="1">
      <c r="A4" s="105" t="s">
        <v>361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</row>
    <row r="5" spans="1:12" s="82" customFormat="1" ht="11.25" customHeight="1">
      <c r="A5" s="71"/>
      <c r="B5" s="147"/>
      <c r="C5" s="339" t="s">
        <v>77</v>
      </c>
      <c r="D5" s="339"/>
      <c r="E5" s="339"/>
      <c r="F5" s="339"/>
      <c r="G5" s="339"/>
      <c r="H5" s="147"/>
      <c r="I5" s="147"/>
      <c r="J5" s="93"/>
      <c r="K5" s="93"/>
      <c r="L5" s="110"/>
    </row>
    <row r="6" spans="1:12" s="82" customFormat="1" ht="15" customHeight="1">
      <c r="A6" s="340" t="s">
        <v>296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  <c r="L6" s="110"/>
    </row>
    <row r="7" spans="1:12" s="82" customFormat="1" ht="11.25" customHeight="1">
      <c r="A7" s="336" t="s">
        <v>76</v>
      </c>
      <c r="B7" s="336"/>
      <c r="C7" s="336"/>
      <c r="D7" s="336"/>
      <c r="E7" s="336"/>
      <c r="F7" s="336"/>
      <c r="G7" s="336"/>
      <c r="H7" s="336"/>
      <c r="I7" s="336"/>
      <c r="J7" s="336"/>
      <c r="K7" s="336"/>
      <c r="L7" s="110"/>
    </row>
    <row r="8" spans="1:12" s="82" customFormat="1" ht="28.5" customHeight="1">
      <c r="A8" s="350" t="s">
        <v>360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111"/>
    </row>
    <row r="9" spans="1:12" s="82" customFormat="1" ht="14.25" customHeight="1">
      <c r="A9" s="345" t="s">
        <v>14</v>
      </c>
      <c r="B9" s="345"/>
      <c r="C9" s="345"/>
      <c r="D9" s="345"/>
      <c r="E9" s="345"/>
      <c r="F9" s="345"/>
      <c r="G9" s="345"/>
      <c r="H9" s="345"/>
      <c r="I9" s="345"/>
      <c r="J9" s="345"/>
      <c r="K9" s="345"/>
      <c r="L9" s="112"/>
    </row>
    <row r="10" spans="1:12" s="82" customFormat="1" ht="12.75">
      <c r="A10" s="336" t="s">
        <v>435</v>
      </c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110"/>
    </row>
    <row r="11" spans="1:12" s="82" customFormat="1" ht="11.2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10"/>
    </row>
    <row r="12" spans="1:12" s="82" customFormat="1" ht="12.75">
      <c r="A12" s="337" t="s">
        <v>434</v>
      </c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110"/>
    </row>
    <row r="13" spans="1:12" s="82" customFormat="1" ht="13.5" customHeight="1">
      <c r="A13" s="102"/>
      <c r="B13" s="102"/>
      <c r="C13" s="351" t="s">
        <v>268</v>
      </c>
      <c r="D13" s="351"/>
      <c r="E13" s="351"/>
      <c r="F13" s="102"/>
      <c r="G13" s="102"/>
      <c r="H13" s="102"/>
      <c r="I13" s="102"/>
      <c r="J13" s="102"/>
      <c r="K13" s="102"/>
      <c r="L13" s="110"/>
    </row>
    <row r="14" spans="1:11" s="82" customFormat="1" ht="16.5" customHeight="1">
      <c r="A14" s="72"/>
      <c r="B14" s="72"/>
      <c r="C14" s="72"/>
      <c r="D14" s="72"/>
      <c r="F14" s="167" t="s">
        <v>17</v>
      </c>
      <c r="H14" s="113"/>
      <c r="I14" s="113"/>
      <c r="J14" s="113"/>
      <c r="K14" s="113"/>
    </row>
    <row r="15" spans="1:11" ht="12.75" customHeight="1">
      <c r="A15" s="347" t="s">
        <v>92</v>
      </c>
      <c r="B15" s="347" t="s">
        <v>149</v>
      </c>
      <c r="C15" s="347" t="s">
        <v>359</v>
      </c>
      <c r="D15" s="347" t="s">
        <v>9</v>
      </c>
      <c r="E15" s="347"/>
      <c r="F15" s="347"/>
      <c r="G15" s="347"/>
      <c r="H15" s="347"/>
      <c r="I15" s="348" t="s">
        <v>178</v>
      </c>
      <c r="J15" s="347" t="s">
        <v>358</v>
      </c>
      <c r="K15" s="73"/>
    </row>
    <row r="16" spans="1:11" ht="63.75">
      <c r="A16" s="347"/>
      <c r="B16" s="347"/>
      <c r="C16" s="347"/>
      <c r="D16" s="15" t="s">
        <v>314</v>
      </c>
      <c r="E16" s="15" t="s">
        <v>224</v>
      </c>
      <c r="F16" s="15" t="s">
        <v>357</v>
      </c>
      <c r="G16" s="15" t="s">
        <v>315</v>
      </c>
      <c r="H16" s="15" t="s">
        <v>225</v>
      </c>
      <c r="I16" s="349"/>
      <c r="J16" s="347"/>
      <c r="K16" s="73"/>
    </row>
    <row r="17" spans="1:11" ht="13.5" customHeight="1">
      <c r="A17" s="16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  <c r="I17" s="16">
        <v>9</v>
      </c>
      <c r="J17" s="16">
        <v>10</v>
      </c>
      <c r="K17" s="209"/>
    </row>
    <row r="18" spans="1:11" ht="15.75">
      <c r="A18" s="15">
        <v>1</v>
      </c>
      <c r="B18" s="98" t="s">
        <v>72</v>
      </c>
      <c r="C18" s="15"/>
      <c r="D18" s="15"/>
      <c r="E18" s="15"/>
      <c r="F18" s="15"/>
      <c r="G18" s="15"/>
      <c r="H18" s="311">
        <v>5124</v>
      </c>
      <c r="I18" s="291">
        <f>SUM(D18:H18)</f>
        <v>5124</v>
      </c>
      <c r="J18" s="169"/>
      <c r="K18" s="263"/>
    </row>
    <row r="19" spans="1:11" ht="36" customHeight="1">
      <c r="A19" s="16">
        <v>2</v>
      </c>
      <c r="B19" s="99" t="s">
        <v>355</v>
      </c>
      <c r="C19" s="15"/>
      <c r="D19" s="16" t="s">
        <v>348</v>
      </c>
      <c r="E19" s="16"/>
      <c r="F19" s="16" t="s">
        <v>348</v>
      </c>
      <c r="G19" s="16" t="s">
        <v>348</v>
      </c>
      <c r="H19" s="16" t="s">
        <v>348</v>
      </c>
      <c r="I19" s="148">
        <f>SUM(D19:H19)</f>
        <v>0</v>
      </c>
      <c r="J19" s="170" t="s">
        <v>348</v>
      </c>
      <c r="K19" s="264"/>
    </row>
    <row r="20" spans="1:11" ht="30" customHeight="1">
      <c r="A20" s="16">
        <v>3</v>
      </c>
      <c r="B20" s="99" t="s">
        <v>354</v>
      </c>
      <c r="C20" s="15"/>
      <c r="D20" s="16" t="s">
        <v>348</v>
      </c>
      <c r="E20" s="16"/>
      <c r="F20" s="16" t="s">
        <v>348</v>
      </c>
      <c r="G20" s="16" t="s">
        <v>348</v>
      </c>
      <c r="H20" s="16" t="s">
        <v>348</v>
      </c>
      <c r="I20" s="148">
        <f>SUM(D20:H20)</f>
        <v>0</v>
      </c>
      <c r="J20" s="170" t="s">
        <v>348</v>
      </c>
      <c r="K20" s="264"/>
    </row>
    <row r="21" spans="1:11" ht="25.5">
      <c r="A21" s="16">
        <v>4</v>
      </c>
      <c r="B21" s="99" t="s">
        <v>353</v>
      </c>
      <c r="C21" s="16"/>
      <c r="D21" s="16" t="s">
        <v>348</v>
      </c>
      <c r="E21" s="16"/>
      <c r="F21" s="16" t="s">
        <v>348</v>
      </c>
      <c r="G21" s="16" t="s">
        <v>348</v>
      </c>
      <c r="H21" s="287">
        <v>-1455.65</v>
      </c>
      <c r="I21" s="291">
        <f aca="true" t="shared" si="0" ref="I21:I34">SUM(D21:H21)</f>
        <v>-1455.65</v>
      </c>
      <c r="J21" s="170" t="s">
        <v>348</v>
      </c>
      <c r="K21" s="264"/>
    </row>
    <row r="22" spans="1:11" ht="15.75">
      <c r="A22" s="16">
        <v>5</v>
      </c>
      <c r="B22" s="99" t="s">
        <v>352</v>
      </c>
      <c r="C22" s="16"/>
      <c r="D22" s="16" t="s">
        <v>348</v>
      </c>
      <c r="E22" s="16" t="s">
        <v>348</v>
      </c>
      <c r="F22" s="16"/>
      <c r="G22" s="16" t="s">
        <v>348</v>
      </c>
      <c r="H22" s="16" t="s">
        <v>348</v>
      </c>
      <c r="I22" s="148">
        <f t="shared" si="0"/>
        <v>0</v>
      </c>
      <c r="J22" s="170" t="s">
        <v>348</v>
      </c>
      <c r="K22" s="264"/>
    </row>
    <row r="23" spans="1:11" ht="15.75">
      <c r="A23" s="16">
        <v>6</v>
      </c>
      <c r="B23" s="99" t="s">
        <v>351</v>
      </c>
      <c r="C23" s="16"/>
      <c r="D23" s="16" t="s">
        <v>348</v>
      </c>
      <c r="E23" s="16" t="s">
        <v>348</v>
      </c>
      <c r="F23" s="16"/>
      <c r="G23" s="16" t="s">
        <v>348</v>
      </c>
      <c r="H23" s="16" t="s">
        <v>348</v>
      </c>
      <c r="I23" s="148">
        <f t="shared" si="0"/>
        <v>0</v>
      </c>
      <c r="J23" s="170" t="s">
        <v>348</v>
      </c>
      <c r="K23" s="264"/>
    </row>
    <row r="24" spans="1:11" ht="25.5">
      <c r="A24" s="16">
        <v>7</v>
      </c>
      <c r="B24" s="99" t="s">
        <v>356</v>
      </c>
      <c r="C24" s="16"/>
      <c r="D24" s="16"/>
      <c r="E24" s="16" t="s">
        <v>348</v>
      </c>
      <c r="F24" s="16" t="s">
        <v>348</v>
      </c>
      <c r="G24" s="16" t="s">
        <v>348</v>
      </c>
      <c r="H24" s="16" t="s">
        <v>348</v>
      </c>
      <c r="I24" s="148">
        <f t="shared" si="0"/>
        <v>0</v>
      </c>
      <c r="J24" s="171"/>
      <c r="K24" s="265"/>
    </row>
    <row r="25" spans="1:11" ht="25.5">
      <c r="A25" s="16">
        <v>8</v>
      </c>
      <c r="B25" s="99" t="s">
        <v>349</v>
      </c>
      <c r="C25" s="15"/>
      <c r="D25" s="16" t="s">
        <v>348</v>
      </c>
      <c r="E25" s="16" t="s">
        <v>348</v>
      </c>
      <c r="F25" s="16" t="s">
        <v>348</v>
      </c>
      <c r="G25" s="16"/>
      <c r="H25" s="16">
        <v>0</v>
      </c>
      <c r="I25" s="148">
        <f t="shared" si="0"/>
        <v>0</v>
      </c>
      <c r="J25" s="171"/>
      <c r="K25" s="265"/>
    </row>
    <row r="26" spans="1:11" ht="12.75">
      <c r="A26" s="15">
        <v>9</v>
      </c>
      <c r="B26" s="98" t="s">
        <v>1</v>
      </c>
      <c r="C26" s="15"/>
      <c r="D26" s="16"/>
      <c r="E26" s="16"/>
      <c r="F26" s="16"/>
      <c r="G26" s="16"/>
      <c r="H26" s="287">
        <f>H18+H21</f>
        <v>3668.35</v>
      </c>
      <c r="I26" s="291">
        <f t="shared" si="0"/>
        <v>3668.35</v>
      </c>
      <c r="J26" s="168"/>
      <c r="K26" s="266"/>
    </row>
    <row r="27" spans="1:11" ht="38.25">
      <c r="A27" s="16">
        <v>10</v>
      </c>
      <c r="B27" s="99" t="s">
        <v>355</v>
      </c>
      <c r="C27" s="15"/>
      <c r="D27" s="16" t="s">
        <v>348</v>
      </c>
      <c r="E27" s="16"/>
      <c r="F27" s="16" t="s">
        <v>348</v>
      </c>
      <c r="G27" s="16" t="s">
        <v>348</v>
      </c>
      <c r="H27" s="16" t="s">
        <v>348</v>
      </c>
      <c r="I27" s="148">
        <f t="shared" si="0"/>
        <v>0</v>
      </c>
      <c r="J27" s="170" t="s">
        <v>348</v>
      </c>
      <c r="K27" s="264"/>
    </row>
    <row r="28" spans="1:11" ht="25.5">
      <c r="A28" s="16">
        <v>11</v>
      </c>
      <c r="B28" s="99" t="s">
        <v>354</v>
      </c>
      <c r="C28" s="15"/>
      <c r="D28" s="16" t="s">
        <v>348</v>
      </c>
      <c r="E28" s="16"/>
      <c r="F28" s="16" t="s">
        <v>348</v>
      </c>
      <c r="G28" s="16" t="s">
        <v>348</v>
      </c>
      <c r="H28" s="16" t="s">
        <v>348</v>
      </c>
      <c r="I28" s="148">
        <f t="shared" si="0"/>
        <v>0</v>
      </c>
      <c r="J28" s="170" t="s">
        <v>348</v>
      </c>
      <c r="K28" s="264"/>
    </row>
    <row r="29" spans="1:11" ht="25.5">
      <c r="A29" s="16">
        <v>12</v>
      </c>
      <c r="B29" s="99" t="s">
        <v>353</v>
      </c>
      <c r="C29" s="15"/>
      <c r="D29" s="16" t="s">
        <v>348</v>
      </c>
      <c r="E29" s="16"/>
      <c r="F29" s="16" t="s">
        <v>348</v>
      </c>
      <c r="G29" s="16" t="s">
        <v>348</v>
      </c>
      <c r="H29" s="16"/>
      <c r="I29" s="148">
        <f t="shared" si="0"/>
        <v>0</v>
      </c>
      <c r="J29" s="170" t="s">
        <v>348</v>
      </c>
      <c r="K29" s="264"/>
    </row>
    <row r="30" spans="1:11" ht="15.75">
      <c r="A30" s="16">
        <v>13</v>
      </c>
      <c r="B30" s="99" t="s">
        <v>352</v>
      </c>
      <c r="C30" s="15"/>
      <c r="D30" s="16" t="s">
        <v>348</v>
      </c>
      <c r="E30" s="16" t="s">
        <v>348</v>
      </c>
      <c r="F30" s="16"/>
      <c r="G30" s="16" t="s">
        <v>348</v>
      </c>
      <c r="H30" s="16" t="s">
        <v>348</v>
      </c>
      <c r="I30" s="148">
        <f t="shared" si="0"/>
        <v>0</v>
      </c>
      <c r="J30" s="170" t="s">
        <v>348</v>
      </c>
      <c r="K30" s="264"/>
    </row>
    <row r="31" spans="1:11" ht="15.75">
      <c r="A31" s="16">
        <v>14</v>
      </c>
      <c r="B31" s="99" t="s">
        <v>351</v>
      </c>
      <c r="C31" s="15"/>
      <c r="D31" s="16" t="s">
        <v>348</v>
      </c>
      <c r="E31" s="16" t="s">
        <v>348</v>
      </c>
      <c r="F31" s="16"/>
      <c r="G31" s="16" t="s">
        <v>348</v>
      </c>
      <c r="H31" s="16" t="s">
        <v>348</v>
      </c>
      <c r="I31" s="148">
        <f t="shared" si="0"/>
        <v>0</v>
      </c>
      <c r="J31" s="170" t="s">
        <v>348</v>
      </c>
      <c r="K31" s="264"/>
    </row>
    <row r="32" spans="1:11" ht="25.5">
      <c r="A32" s="16">
        <v>15</v>
      </c>
      <c r="B32" s="99" t="s">
        <v>350</v>
      </c>
      <c r="C32" s="15"/>
      <c r="D32" s="16"/>
      <c r="E32" s="16" t="s">
        <v>348</v>
      </c>
      <c r="F32" s="16" t="s">
        <v>348</v>
      </c>
      <c r="G32" s="16" t="s">
        <v>348</v>
      </c>
      <c r="H32" s="16" t="s">
        <v>348</v>
      </c>
      <c r="I32" s="148">
        <f t="shared" si="0"/>
        <v>0</v>
      </c>
      <c r="J32" s="171"/>
      <c r="K32" s="265"/>
    </row>
    <row r="33" spans="1:11" ht="25.5">
      <c r="A33" s="16">
        <v>16</v>
      </c>
      <c r="B33" s="99" t="s">
        <v>349</v>
      </c>
      <c r="C33" s="15"/>
      <c r="D33" s="16" t="s">
        <v>348</v>
      </c>
      <c r="E33" s="16" t="s">
        <v>348</v>
      </c>
      <c r="F33" s="16" t="s">
        <v>348</v>
      </c>
      <c r="G33" s="16"/>
      <c r="H33" s="16">
        <v>9584.57</v>
      </c>
      <c r="I33" s="291">
        <f t="shared" si="0"/>
        <v>9584.57</v>
      </c>
      <c r="J33" s="171"/>
      <c r="K33" s="265"/>
    </row>
    <row r="34" spans="1:11" ht="12.75">
      <c r="A34" s="15">
        <v>17</v>
      </c>
      <c r="B34" s="230" t="s">
        <v>433</v>
      </c>
      <c r="C34" s="15"/>
      <c r="D34" s="15"/>
      <c r="E34" s="15"/>
      <c r="F34" s="15"/>
      <c r="G34" s="15"/>
      <c r="H34" s="15">
        <f>H26+H33</f>
        <v>13252.92</v>
      </c>
      <c r="I34" s="291">
        <f t="shared" si="0"/>
        <v>13252.92</v>
      </c>
      <c r="J34" s="168"/>
      <c r="K34" s="266"/>
    </row>
    <row r="35" spans="1:11" ht="12.75">
      <c r="A35" s="91"/>
      <c r="B35" s="101"/>
      <c r="C35" s="101"/>
      <c r="D35" s="101"/>
      <c r="E35" s="101"/>
      <c r="F35" s="101"/>
      <c r="G35" s="101"/>
      <c r="H35" s="101"/>
      <c r="I35" s="101"/>
      <c r="J35" s="101"/>
      <c r="K35" s="101"/>
    </row>
    <row r="36" spans="1:14" s="53" customFormat="1" ht="12.75">
      <c r="A36" s="65"/>
      <c r="B36" s="354" t="s">
        <v>78</v>
      </c>
      <c r="C36" s="354"/>
      <c r="D36" s="354"/>
      <c r="E36" s="64"/>
      <c r="F36" s="66"/>
      <c r="H36" s="346" t="s">
        <v>2</v>
      </c>
      <c r="I36" s="346"/>
      <c r="J36" s="346"/>
      <c r="K36" s="242"/>
      <c r="L36" s="316"/>
      <c r="M36" s="316"/>
      <c r="N36" s="316"/>
    </row>
    <row r="37" spans="2:14" s="325" customFormat="1" ht="11.25" customHeight="1">
      <c r="B37" s="355" t="s">
        <v>347</v>
      </c>
      <c r="C37" s="355"/>
      <c r="D37" s="355"/>
      <c r="E37" s="330"/>
      <c r="F37" s="326" t="s">
        <v>320</v>
      </c>
      <c r="H37" s="355" t="s">
        <v>321</v>
      </c>
      <c r="I37" s="355"/>
      <c r="J37" s="355"/>
      <c r="K37" s="326"/>
      <c r="L37" s="331"/>
      <c r="M37" s="331"/>
      <c r="N37" s="331"/>
    </row>
    <row r="38" spans="1:14" s="53" customFormat="1" ht="19.5" customHeight="1">
      <c r="A38" s="65"/>
      <c r="B38" s="354" t="s">
        <v>445</v>
      </c>
      <c r="C38" s="354"/>
      <c r="D38" s="354"/>
      <c r="E38" s="64"/>
      <c r="F38" s="66"/>
      <c r="H38" s="346" t="s">
        <v>227</v>
      </c>
      <c r="I38" s="346"/>
      <c r="J38" s="346"/>
      <c r="K38" s="242"/>
      <c r="L38" s="316"/>
      <c r="M38" s="316"/>
      <c r="N38" s="316"/>
    </row>
    <row r="39" spans="2:14" s="325" customFormat="1" ht="14.25" customHeight="1">
      <c r="B39" s="355" t="s">
        <v>441</v>
      </c>
      <c r="C39" s="355"/>
      <c r="D39" s="355"/>
      <c r="E39" s="330"/>
      <c r="F39" s="326" t="s">
        <v>320</v>
      </c>
      <c r="H39" s="355" t="s">
        <v>321</v>
      </c>
      <c r="I39" s="355"/>
      <c r="J39" s="355"/>
      <c r="K39" s="326"/>
      <c r="L39" s="331"/>
      <c r="M39" s="331"/>
      <c r="N39" s="331"/>
    </row>
    <row r="40" spans="2:14" s="53" customFormat="1" ht="18.75" customHeight="1">
      <c r="B40" s="67"/>
      <c r="C40" s="67"/>
      <c r="D40" s="67"/>
      <c r="E40" s="122"/>
      <c r="F40" s="67"/>
      <c r="H40" s="67"/>
      <c r="I40" s="67"/>
      <c r="J40" s="67"/>
      <c r="K40" s="67"/>
      <c r="L40" s="316"/>
      <c r="M40" s="316"/>
      <c r="N40" s="316"/>
    </row>
    <row r="41" spans="1:14" ht="15" customHeight="1">
      <c r="A41" s="76" t="s">
        <v>15</v>
      </c>
      <c r="B41" s="74"/>
      <c r="C41" s="74"/>
      <c r="D41" s="75"/>
      <c r="E41" s="76"/>
      <c r="F41" s="76"/>
      <c r="G41" s="113"/>
      <c r="H41" s="76"/>
      <c r="I41" s="76"/>
      <c r="J41" s="76"/>
      <c r="K41" s="76"/>
      <c r="L41" s="317"/>
      <c r="M41" s="317"/>
      <c r="N41" s="317"/>
    </row>
    <row r="42" spans="1:14" ht="12.7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317"/>
      <c r="M42" s="317"/>
      <c r="N42" s="317"/>
    </row>
    <row r="43" spans="1:14" ht="12.75">
      <c r="A43" s="71"/>
      <c r="B43" s="71"/>
      <c r="C43" s="113"/>
      <c r="D43" s="113"/>
      <c r="E43" s="113"/>
      <c r="F43" s="113"/>
      <c r="G43" s="113"/>
      <c r="H43" s="113"/>
      <c r="I43" s="113"/>
      <c r="J43" s="113"/>
      <c r="K43" s="113"/>
      <c r="L43" s="317"/>
      <c r="M43" s="317"/>
      <c r="N43" s="317"/>
    </row>
    <row r="44" spans="12:14" ht="12.75">
      <c r="L44" s="317"/>
      <c r="M44" s="317"/>
      <c r="N44" s="317"/>
    </row>
  </sheetData>
  <sheetProtection/>
  <mergeCells count="23">
    <mergeCell ref="A3:J3"/>
    <mergeCell ref="C5:G5"/>
    <mergeCell ref="A6:K6"/>
    <mergeCell ref="A7:K7"/>
    <mergeCell ref="A8:K8"/>
    <mergeCell ref="C13:E13"/>
    <mergeCell ref="A9:K9"/>
    <mergeCell ref="A10:K10"/>
    <mergeCell ref="A12:K12"/>
    <mergeCell ref="B38:D38"/>
    <mergeCell ref="B39:D39"/>
    <mergeCell ref="H38:J38"/>
    <mergeCell ref="H39:J39"/>
    <mergeCell ref="J15:J16"/>
    <mergeCell ref="I15:I16"/>
    <mergeCell ref="A15:A16"/>
    <mergeCell ref="B15:B16"/>
    <mergeCell ref="C15:C16"/>
    <mergeCell ref="D15:H15"/>
    <mergeCell ref="B36:D36"/>
    <mergeCell ref="H36:J36"/>
    <mergeCell ref="B37:D37"/>
    <mergeCell ref="H37:J37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81" r:id="rId1"/>
  <rowBreaks count="1" manualBreakCount="1">
    <brk id="2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1"/>
  <sheetViews>
    <sheetView showGridLines="0" zoomScaleSheetLayoutView="100" zoomScalePageLayoutView="0" workbookViewId="0" topLeftCell="A33">
      <selection activeCell="A86" sqref="A86:K89"/>
    </sheetView>
  </sheetViews>
  <sheetFormatPr defaultColWidth="9.140625" defaultRowHeight="12.75"/>
  <cols>
    <col min="1" max="1" width="5.140625" style="77" customWidth="1"/>
    <col min="2" max="3" width="1.28515625" style="79" customWidth="1"/>
    <col min="4" max="4" width="2.7109375" style="79" customWidth="1"/>
    <col min="5" max="5" width="24.7109375" style="79" customWidth="1"/>
    <col min="6" max="6" width="6.00390625" style="78" customWidth="1"/>
    <col min="7" max="7" width="11.00390625" style="77" customWidth="1"/>
    <col min="8" max="8" width="7.00390625" style="77" customWidth="1"/>
    <col min="9" max="9" width="9.57421875" style="77" customWidth="1"/>
    <col min="10" max="10" width="10.140625" style="77" customWidth="1"/>
    <col min="11" max="11" width="8.00390625" style="77" customWidth="1"/>
    <col min="12" max="12" width="10.7109375" style="123" customWidth="1"/>
    <col min="13" max="16384" width="9.140625" style="77" customWidth="1"/>
  </cols>
  <sheetData>
    <row r="1" spans="7:11" ht="12.75">
      <c r="G1" s="84"/>
      <c r="H1" s="85" t="s">
        <v>403</v>
      </c>
      <c r="I1" s="84"/>
      <c r="J1" s="84"/>
      <c r="K1" s="84"/>
    </row>
    <row r="2" spans="7:11" ht="12.75">
      <c r="G2" s="84"/>
      <c r="H2" s="85" t="s">
        <v>297</v>
      </c>
      <c r="I2" s="84"/>
      <c r="J2" s="84"/>
      <c r="K2" s="84"/>
    </row>
    <row r="4" spans="1:12" ht="12.75" customHeight="1">
      <c r="A4" s="341" t="s">
        <v>402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</row>
    <row r="5" spans="1:12" ht="12.75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</row>
    <row r="6" spans="2:11" ht="12.75" customHeight="1">
      <c r="B6" s="114"/>
      <c r="C6" s="114"/>
      <c r="D6" s="114"/>
      <c r="E6" s="333" t="s">
        <v>75</v>
      </c>
      <c r="F6" s="333"/>
      <c r="G6" s="333"/>
      <c r="H6" s="333"/>
      <c r="I6" s="267"/>
      <c r="J6" s="267"/>
      <c r="K6" s="267"/>
    </row>
    <row r="7" spans="2:11" ht="12.75" customHeight="1">
      <c r="B7" s="115"/>
      <c r="C7" s="115"/>
      <c r="D7" s="115"/>
      <c r="E7" s="342" t="s">
        <v>296</v>
      </c>
      <c r="F7" s="342"/>
      <c r="G7" s="342"/>
      <c r="H7" s="342"/>
      <c r="I7" s="342"/>
      <c r="J7" s="342"/>
      <c r="K7" s="342"/>
    </row>
    <row r="8" spans="2:11" ht="12.75" customHeight="1">
      <c r="B8" s="114"/>
      <c r="C8" s="114"/>
      <c r="D8" s="114"/>
      <c r="E8" s="343" t="s">
        <v>74</v>
      </c>
      <c r="F8" s="343"/>
      <c r="G8" s="343"/>
      <c r="H8" s="343"/>
      <c r="I8" s="343"/>
      <c r="J8" s="343"/>
      <c r="K8" s="343"/>
    </row>
    <row r="9" spans="2:11" ht="12.75" customHeight="1">
      <c r="B9" s="116"/>
      <c r="C9" s="116"/>
      <c r="D9" s="116"/>
      <c r="E9" s="344" t="s">
        <v>401</v>
      </c>
      <c r="F9" s="344"/>
      <c r="G9" s="344"/>
      <c r="H9" s="344"/>
      <c r="I9" s="344"/>
      <c r="J9" s="344"/>
      <c r="K9" s="344"/>
    </row>
    <row r="10" spans="1:11" ht="12.75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6" ht="12.75">
      <c r="A11" s="334"/>
      <c r="B11" s="335"/>
      <c r="C11" s="335"/>
      <c r="D11" s="335"/>
      <c r="E11" s="335"/>
      <c r="F11" s="335"/>
    </row>
    <row r="12" spans="2:11" ht="12.75" customHeight="1">
      <c r="B12" s="83"/>
      <c r="C12" s="83"/>
      <c r="D12" s="83"/>
      <c r="E12" s="83"/>
      <c r="F12" s="83"/>
      <c r="G12" s="341" t="s">
        <v>81</v>
      </c>
      <c r="H12" s="341"/>
      <c r="I12" s="341"/>
      <c r="J12" s="83"/>
      <c r="K12" s="83"/>
    </row>
    <row r="13" spans="2:11" ht="12.75" customHeight="1">
      <c r="B13" s="83"/>
      <c r="C13" s="83"/>
      <c r="D13" s="83"/>
      <c r="E13" s="83"/>
      <c r="F13" s="83"/>
      <c r="G13" s="341" t="s">
        <v>437</v>
      </c>
      <c r="H13" s="341"/>
      <c r="I13" s="341"/>
      <c r="J13" s="83"/>
      <c r="K13" s="83"/>
    </row>
    <row r="14" spans="2:11" ht="12.75" customHeight="1">
      <c r="B14" s="114"/>
      <c r="C14" s="114"/>
      <c r="D14" s="114"/>
      <c r="E14" s="114"/>
      <c r="F14" s="114"/>
      <c r="G14" s="400" t="s">
        <v>432</v>
      </c>
      <c r="H14" s="400"/>
      <c r="I14" s="400"/>
      <c r="J14" s="114"/>
      <c r="K14" s="114"/>
    </row>
    <row r="15" spans="6:11" ht="12.75" customHeight="1">
      <c r="F15" s="79"/>
      <c r="G15" s="114"/>
      <c r="H15" s="80" t="s">
        <v>268</v>
      </c>
      <c r="I15" s="114"/>
      <c r="J15" s="114"/>
      <c r="K15" s="114"/>
    </row>
    <row r="16" spans="6:11" ht="12.75" customHeight="1">
      <c r="F16" s="79"/>
      <c r="G16" s="114"/>
      <c r="H16" s="80"/>
      <c r="I16" s="114"/>
      <c r="J16" s="114"/>
      <c r="K16" s="114"/>
    </row>
    <row r="17" spans="1:12" s="97" customFormat="1" ht="12.75" customHeight="1">
      <c r="A17" s="104"/>
      <c r="B17" s="32"/>
      <c r="C17" s="32"/>
      <c r="D17" s="32"/>
      <c r="E17" s="32"/>
      <c r="F17" s="332" t="s">
        <v>28</v>
      </c>
      <c r="G17" s="332"/>
      <c r="H17" s="332"/>
      <c r="I17" s="332"/>
      <c r="J17" s="332"/>
      <c r="K17" s="332"/>
      <c r="L17" s="332"/>
    </row>
    <row r="18" spans="1:12" s="97" customFormat="1" ht="24.75" customHeight="1">
      <c r="A18" s="396" t="s">
        <v>92</v>
      </c>
      <c r="B18" s="401" t="s">
        <v>149</v>
      </c>
      <c r="C18" s="402"/>
      <c r="D18" s="402"/>
      <c r="E18" s="403"/>
      <c r="F18" s="398" t="s">
        <v>269</v>
      </c>
      <c r="G18" s="393" t="s">
        <v>273</v>
      </c>
      <c r="H18" s="394"/>
      <c r="I18" s="395"/>
      <c r="J18" s="393" t="s">
        <v>274</v>
      </c>
      <c r="K18" s="394"/>
      <c r="L18" s="395"/>
    </row>
    <row r="19" spans="1:12" s="97" customFormat="1" ht="51">
      <c r="A19" s="397"/>
      <c r="B19" s="404"/>
      <c r="C19" s="405"/>
      <c r="D19" s="405"/>
      <c r="E19" s="406"/>
      <c r="F19" s="399"/>
      <c r="G19" s="9" t="s">
        <v>399</v>
      </c>
      <c r="H19" s="9" t="s">
        <v>400</v>
      </c>
      <c r="I19" s="172" t="s">
        <v>178</v>
      </c>
      <c r="J19" s="9" t="s">
        <v>399</v>
      </c>
      <c r="K19" s="9" t="s">
        <v>29</v>
      </c>
      <c r="L19" s="172" t="s">
        <v>178</v>
      </c>
    </row>
    <row r="20" spans="1:12" s="97" customFormat="1" ht="12.75" customHeight="1">
      <c r="A20" s="119">
        <v>1</v>
      </c>
      <c r="B20" s="422">
        <v>2</v>
      </c>
      <c r="C20" s="423"/>
      <c r="D20" s="423"/>
      <c r="E20" s="424"/>
      <c r="F20" s="13" t="s">
        <v>398</v>
      </c>
      <c r="G20" s="9">
        <v>4</v>
      </c>
      <c r="H20" s="9">
        <v>5</v>
      </c>
      <c r="I20" s="9">
        <v>6</v>
      </c>
      <c r="J20" s="8">
        <v>7</v>
      </c>
      <c r="K20" s="8">
        <v>8</v>
      </c>
      <c r="L20" s="8">
        <v>9</v>
      </c>
    </row>
    <row r="21" spans="1:12" s="33" customFormat="1" ht="24.75" customHeight="1">
      <c r="A21" s="9" t="s">
        <v>93</v>
      </c>
      <c r="B21" s="407" t="s">
        <v>84</v>
      </c>
      <c r="C21" s="408"/>
      <c r="D21" s="409"/>
      <c r="E21" s="410"/>
      <c r="F21" s="174"/>
      <c r="G21" s="291">
        <f>G22+G34+G41</f>
        <v>-10574.00999999931</v>
      </c>
      <c r="H21" s="131">
        <f>H22+H34+H41</f>
        <v>0</v>
      </c>
      <c r="I21" s="302">
        <f>I22+I34+I41</f>
        <v>-10574.00999999931</v>
      </c>
      <c r="J21" s="302">
        <f>J22+J34+J41</f>
        <v>-17810.159999999683</v>
      </c>
      <c r="K21" s="131"/>
      <c r="L21" s="131">
        <f>SUM(J21)</f>
        <v>-17810.159999999683</v>
      </c>
    </row>
    <row r="22" spans="1:12" s="33" customFormat="1" ht="12.75" customHeight="1">
      <c r="A22" s="10" t="s">
        <v>94</v>
      </c>
      <c r="B22" s="101" t="s">
        <v>184</v>
      </c>
      <c r="C22" s="175"/>
      <c r="D22" s="176"/>
      <c r="E22" s="177"/>
      <c r="F22" s="174"/>
      <c r="G22" s="132">
        <f>G23+G28+G29+G30+G31+G32+G33</f>
        <v>3802890.95</v>
      </c>
      <c r="H22" s="132">
        <f>H23+H28+H29+H30+H31+H32+H33</f>
        <v>0</v>
      </c>
      <c r="I22" s="132">
        <f>I23+I28+I29+I30+I31+I32+I33</f>
        <v>3802890.95</v>
      </c>
      <c r="J22" s="132">
        <f>J23+J28+J29+J30+J31+J32+J33</f>
        <v>3840766.49</v>
      </c>
      <c r="K22" s="132"/>
      <c r="L22" s="132">
        <f>SUM(J22)</f>
        <v>3840766.49</v>
      </c>
    </row>
    <row r="23" spans="1:12" s="33" customFormat="1" ht="15.75">
      <c r="A23" s="10" t="s">
        <v>152</v>
      </c>
      <c r="B23" s="178"/>
      <c r="C23" s="179" t="s">
        <v>30</v>
      </c>
      <c r="D23" s="180"/>
      <c r="E23" s="181"/>
      <c r="F23" s="153"/>
      <c r="G23" s="211">
        <f>SUM(G24:G27)</f>
        <v>3597079.97</v>
      </c>
      <c r="H23" s="211">
        <f>SUM(H24:H27)</f>
        <v>0</v>
      </c>
      <c r="I23" s="211">
        <f>SUM(I24:I27)</f>
        <v>3597079.97</v>
      </c>
      <c r="J23" s="211">
        <f>SUM(J24:J27)</f>
        <v>3621120.7</v>
      </c>
      <c r="K23" s="211"/>
      <c r="L23" s="211">
        <f>J23</f>
        <v>3621120.7</v>
      </c>
    </row>
    <row r="24" spans="1:12" s="33" customFormat="1" ht="12.75" customHeight="1">
      <c r="A24" s="18" t="s">
        <v>397</v>
      </c>
      <c r="B24" s="156"/>
      <c r="C24" s="157"/>
      <c r="D24" s="19" t="s">
        <v>185</v>
      </c>
      <c r="E24" s="20"/>
      <c r="F24" s="182"/>
      <c r="G24" s="329">
        <v>3113725.7</v>
      </c>
      <c r="H24" s="211"/>
      <c r="I24" s="312">
        <f aca="true" t="shared" si="0" ref="I24:I40">SUM(G24)</f>
        <v>3113725.7</v>
      </c>
      <c r="J24" s="312">
        <v>3112516.55</v>
      </c>
      <c r="K24" s="211"/>
      <c r="L24" s="211">
        <f aca="true" t="shared" si="1" ref="L24:L81">J24</f>
        <v>3112516.55</v>
      </c>
    </row>
    <row r="25" spans="1:12" s="33" customFormat="1" ht="12.75" customHeight="1">
      <c r="A25" s="18" t="s">
        <v>396</v>
      </c>
      <c r="B25" s="156"/>
      <c r="C25" s="157"/>
      <c r="D25" s="19" t="s">
        <v>133</v>
      </c>
      <c r="E25" s="153"/>
      <c r="F25" s="21"/>
      <c r="G25" s="329">
        <v>451610</v>
      </c>
      <c r="H25" s="211"/>
      <c r="I25" s="312">
        <f t="shared" si="0"/>
        <v>451610</v>
      </c>
      <c r="J25" s="312">
        <v>489415.74</v>
      </c>
      <c r="K25" s="211"/>
      <c r="L25" s="211">
        <f t="shared" si="1"/>
        <v>489415.74</v>
      </c>
    </row>
    <row r="26" spans="1:12" s="33" customFormat="1" ht="27" customHeight="1">
      <c r="A26" s="18" t="s">
        <v>395</v>
      </c>
      <c r="B26" s="156"/>
      <c r="C26" s="157"/>
      <c r="D26" s="416" t="s">
        <v>394</v>
      </c>
      <c r="E26" s="414"/>
      <c r="F26" s="21"/>
      <c r="G26" s="329">
        <v>8950.67</v>
      </c>
      <c r="H26" s="211"/>
      <c r="I26" s="312">
        <f t="shared" si="0"/>
        <v>8950.67</v>
      </c>
      <c r="J26" s="312">
        <v>0</v>
      </c>
      <c r="K26" s="211"/>
      <c r="L26" s="211">
        <f t="shared" si="1"/>
        <v>0</v>
      </c>
    </row>
    <row r="27" spans="1:12" s="33" customFormat="1" ht="12.75" customHeight="1">
      <c r="A27" s="18" t="s">
        <v>392</v>
      </c>
      <c r="B27" s="156"/>
      <c r="C27" s="22" t="s">
        <v>134</v>
      </c>
      <c r="D27" s="183"/>
      <c r="E27" s="184"/>
      <c r="F27" s="14"/>
      <c r="G27" s="329">
        <v>22793.6</v>
      </c>
      <c r="H27" s="211"/>
      <c r="I27" s="312">
        <f t="shared" si="0"/>
        <v>22793.6</v>
      </c>
      <c r="J27" s="312">
        <v>19188.41</v>
      </c>
      <c r="K27" s="211"/>
      <c r="L27" s="211">
        <f t="shared" si="1"/>
        <v>19188.41</v>
      </c>
    </row>
    <row r="28" spans="1:12" s="33" customFormat="1" ht="12.75" customHeight="1">
      <c r="A28" s="18" t="s">
        <v>153</v>
      </c>
      <c r="B28" s="156"/>
      <c r="C28" s="185" t="s">
        <v>31</v>
      </c>
      <c r="D28" s="186"/>
      <c r="E28" s="184"/>
      <c r="F28" s="14"/>
      <c r="G28" s="329"/>
      <c r="H28" s="211"/>
      <c r="I28" s="312">
        <f t="shared" si="0"/>
        <v>0</v>
      </c>
      <c r="J28" s="312">
        <f>I28</f>
        <v>0</v>
      </c>
      <c r="K28" s="211"/>
      <c r="L28" s="211">
        <f t="shared" si="1"/>
        <v>0</v>
      </c>
    </row>
    <row r="29" spans="1:12" s="33" customFormat="1" ht="12.75" customHeight="1">
      <c r="A29" s="28" t="s">
        <v>246</v>
      </c>
      <c r="B29" s="187"/>
      <c r="C29" s="188" t="s">
        <v>187</v>
      </c>
      <c r="D29" s="189"/>
      <c r="E29" s="190"/>
      <c r="F29" s="14"/>
      <c r="G29" s="329"/>
      <c r="H29" s="211"/>
      <c r="I29" s="312">
        <f t="shared" si="0"/>
        <v>0</v>
      </c>
      <c r="J29" s="312">
        <f>I29</f>
        <v>0</v>
      </c>
      <c r="K29" s="211"/>
      <c r="L29" s="211">
        <f t="shared" si="1"/>
        <v>0</v>
      </c>
    </row>
    <row r="30" spans="1:12" s="33" customFormat="1" ht="12.75" customHeight="1">
      <c r="A30" s="18" t="s">
        <v>156</v>
      </c>
      <c r="B30" s="156"/>
      <c r="C30" s="179" t="s">
        <v>391</v>
      </c>
      <c r="D30" s="179"/>
      <c r="E30" s="20"/>
      <c r="F30" s="14"/>
      <c r="G30" s="329">
        <v>105210.98</v>
      </c>
      <c r="H30" s="211"/>
      <c r="I30" s="312">
        <f t="shared" si="0"/>
        <v>105210.98</v>
      </c>
      <c r="J30" s="312">
        <v>113245.79</v>
      </c>
      <c r="K30" s="211"/>
      <c r="L30" s="211">
        <f t="shared" si="1"/>
        <v>113245.79</v>
      </c>
    </row>
    <row r="31" spans="1:12" s="33" customFormat="1" ht="12.75" customHeight="1">
      <c r="A31" s="18" t="s">
        <v>32</v>
      </c>
      <c r="B31" s="156"/>
      <c r="C31" s="179" t="s">
        <v>390</v>
      </c>
      <c r="D31" s="191"/>
      <c r="E31" s="45"/>
      <c r="F31" s="14"/>
      <c r="G31" s="329">
        <v>100600</v>
      </c>
      <c r="H31" s="211"/>
      <c r="I31" s="312">
        <f t="shared" si="0"/>
        <v>100600</v>
      </c>
      <c r="J31" s="312">
        <v>106400</v>
      </c>
      <c r="K31" s="211"/>
      <c r="L31" s="211">
        <f t="shared" si="1"/>
        <v>106400</v>
      </c>
    </row>
    <row r="32" spans="1:12" s="33" customFormat="1" ht="12.75" customHeight="1">
      <c r="A32" s="18" t="s">
        <v>33</v>
      </c>
      <c r="B32" s="156"/>
      <c r="C32" s="179" t="s">
        <v>188</v>
      </c>
      <c r="D32" s="179"/>
      <c r="E32" s="20"/>
      <c r="F32" s="14"/>
      <c r="G32" s="329"/>
      <c r="H32" s="211"/>
      <c r="I32" s="312">
        <f t="shared" si="0"/>
        <v>0</v>
      </c>
      <c r="J32" s="312">
        <f>I32</f>
        <v>0</v>
      </c>
      <c r="K32" s="211"/>
      <c r="L32" s="211">
        <f t="shared" si="1"/>
        <v>0</v>
      </c>
    </row>
    <row r="33" spans="1:12" s="33" customFormat="1" ht="12.75" customHeight="1">
      <c r="A33" s="18" t="s">
        <v>34</v>
      </c>
      <c r="B33" s="156"/>
      <c r="C33" s="179" t="s">
        <v>189</v>
      </c>
      <c r="D33" s="179"/>
      <c r="E33" s="20"/>
      <c r="F33" s="14"/>
      <c r="G33" s="329"/>
      <c r="H33" s="211"/>
      <c r="I33" s="312">
        <f t="shared" si="0"/>
        <v>0</v>
      </c>
      <c r="J33" s="312">
        <f>I33</f>
        <v>0</v>
      </c>
      <c r="K33" s="211"/>
      <c r="L33" s="211">
        <f t="shared" si="1"/>
        <v>0</v>
      </c>
    </row>
    <row r="34" spans="1:12" s="33" customFormat="1" ht="12.75" customHeight="1">
      <c r="A34" s="10" t="s">
        <v>101</v>
      </c>
      <c r="B34" s="192" t="s">
        <v>232</v>
      </c>
      <c r="C34" s="193"/>
      <c r="D34" s="193"/>
      <c r="E34" s="194"/>
      <c r="F34" s="14"/>
      <c r="G34" s="211">
        <f>SUM(G35:G40)</f>
        <v>-109300</v>
      </c>
      <c r="H34" s="211"/>
      <c r="I34" s="312">
        <f t="shared" si="0"/>
        <v>-109300</v>
      </c>
      <c r="J34" s="312">
        <v>-110700</v>
      </c>
      <c r="K34" s="211"/>
      <c r="L34" s="211">
        <f t="shared" si="1"/>
        <v>-110700</v>
      </c>
    </row>
    <row r="35" spans="1:12" s="33" customFormat="1" ht="12.75" customHeight="1">
      <c r="A35" s="18" t="s">
        <v>102</v>
      </c>
      <c r="B35" s="156"/>
      <c r="C35" s="19" t="s">
        <v>190</v>
      </c>
      <c r="D35" s="19"/>
      <c r="E35" s="153"/>
      <c r="F35" s="21"/>
      <c r="G35" s="329"/>
      <c r="H35" s="211"/>
      <c r="I35" s="211">
        <f t="shared" si="0"/>
        <v>0</v>
      </c>
      <c r="J35" s="312">
        <f>I35</f>
        <v>0</v>
      </c>
      <c r="K35" s="211"/>
      <c r="L35" s="211">
        <f t="shared" si="1"/>
        <v>0</v>
      </c>
    </row>
    <row r="36" spans="1:12" s="33" customFormat="1" ht="12.75" customHeight="1">
      <c r="A36" s="18" t="s">
        <v>103</v>
      </c>
      <c r="B36" s="156"/>
      <c r="C36" s="19" t="s">
        <v>191</v>
      </c>
      <c r="D36" s="19"/>
      <c r="E36" s="153"/>
      <c r="F36" s="21"/>
      <c r="G36" s="329">
        <v>-109300</v>
      </c>
      <c r="H36" s="211"/>
      <c r="I36" s="211">
        <f t="shared" si="0"/>
        <v>-109300</v>
      </c>
      <c r="J36" s="312">
        <v>-110700</v>
      </c>
      <c r="K36" s="211"/>
      <c r="L36" s="211">
        <f t="shared" si="1"/>
        <v>-110700</v>
      </c>
    </row>
    <row r="37" spans="1:12" s="33" customFormat="1" ht="24.75" customHeight="1">
      <c r="A37" s="18" t="s">
        <v>389</v>
      </c>
      <c r="B37" s="156"/>
      <c r="C37" s="416" t="s">
        <v>388</v>
      </c>
      <c r="D37" s="413"/>
      <c r="E37" s="414"/>
      <c r="F37" s="21"/>
      <c r="G37" s="10"/>
      <c r="H37" s="132"/>
      <c r="I37" s="132">
        <f t="shared" si="0"/>
        <v>0</v>
      </c>
      <c r="J37" s="132"/>
      <c r="K37" s="132"/>
      <c r="L37" s="132">
        <f t="shared" si="1"/>
        <v>0</v>
      </c>
    </row>
    <row r="38" spans="1:12" s="33" customFormat="1" ht="12.75" customHeight="1">
      <c r="A38" s="18" t="s">
        <v>105</v>
      </c>
      <c r="B38" s="156"/>
      <c r="C38" s="185" t="s">
        <v>387</v>
      </c>
      <c r="D38" s="195"/>
      <c r="E38" s="196"/>
      <c r="F38" s="21"/>
      <c r="G38" s="10"/>
      <c r="H38" s="132"/>
      <c r="I38" s="132">
        <f t="shared" si="0"/>
        <v>0</v>
      </c>
      <c r="J38" s="132"/>
      <c r="K38" s="132"/>
      <c r="L38" s="132">
        <f t="shared" si="1"/>
        <v>0</v>
      </c>
    </row>
    <row r="39" spans="1:12" s="33" customFormat="1" ht="24.75" customHeight="1">
      <c r="A39" s="18" t="s">
        <v>386</v>
      </c>
      <c r="B39" s="156"/>
      <c r="C39" s="416" t="s">
        <v>192</v>
      </c>
      <c r="D39" s="409"/>
      <c r="E39" s="410"/>
      <c r="F39" s="21"/>
      <c r="G39" s="10"/>
      <c r="H39" s="132"/>
      <c r="I39" s="132">
        <f t="shared" si="0"/>
        <v>0</v>
      </c>
      <c r="J39" s="132"/>
      <c r="K39" s="132"/>
      <c r="L39" s="132">
        <f t="shared" si="1"/>
        <v>0</v>
      </c>
    </row>
    <row r="40" spans="1:12" s="33" customFormat="1" ht="12.75" customHeight="1">
      <c r="A40" s="18" t="s">
        <v>385</v>
      </c>
      <c r="B40" s="156"/>
      <c r="C40" s="19" t="s">
        <v>193</v>
      </c>
      <c r="D40" s="19"/>
      <c r="E40" s="153"/>
      <c r="F40" s="21"/>
      <c r="G40" s="10"/>
      <c r="H40" s="132"/>
      <c r="I40" s="132">
        <f t="shared" si="0"/>
        <v>0</v>
      </c>
      <c r="J40" s="132"/>
      <c r="K40" s="132"/>
      <c r="L40" s="132">
        <f t="shared" si="1"/>
        <v>0</v>
      </c>
    </row>
    <row r="41" spans="1:12" s="33" customFormat="1" ht="12.75" customHeight="1">
      <c r="A41" s="10" t="s">
        <v>112</v>
      </c>
      <c r="B41" s="192" t="s">
        <v>233</v>
      </c>
      <c r="C41" s="193"/>
      <c r="D41" s="193"/>
      <c r="E41" s="194"/>
      <c r="F41" s="14"/>
      <c r="G41" s="312">
        <f>SUM(G42:G53)</f>
        <v>-3704164.9599999995</v>
      </c>
      <c r="H41" s="211">
        <f>SUM(H42:H53)</f>
        <v>0</v>
      </c>
      <c r="I41" s="314">
        <f>SUM(I42:I53)</f>
        <v>-3704164.9599999995</v>
      </c>
      <c r="J41" s="211">
        <f>SUM(J42:J53)</f>
        <v>-3747876.65</v>
      </c>
      <c r="K41" s="211"/>
      <c r="L41" s="312">
        <f t="shared" si="1"/>
        <v>-3747876.65</v>
      </c>
    </row>
    <row r="42" spans="1:12" s="33" customFormat="1" ht="12.75" customHeight="1">
      <c r="A42" s="27" t="s">
        <v>114</v>
      </c>
      <c r="B42" s="187"/>
      <c r="C42" s="185" t="s">
        <v>231</v>
      </c>
      <c r="D42" s="173"/>
      <c r="E42" s="173"/>
      <c r="F42" s="29"/>
      <c r="G42" s="327">
        <v>-3096709.96</v>
      </c>
      <c r="H42" s="211"/>
      <c r="I42" s="314">
        <f aca="true" t="shared" si="2" ref="I42:I53">SUM(G42)</f>
        <v>-3096709.96</v>
      </c>
      <c r="J42" s="312">
        <v>-3185962.7</v>
      </c>
      <c r="K42" s="211"/>
      <c r="L42" s="312">
        <f t="shared" si="1"/>
        <v>-3185962.7</v>
      </c>
    </row>
    <row r="43" spans="1:12" s="33" customFormat="1" ht="12.75" customHeight="1">
      <c r="A43" s="27" t="s">
        <v>115</v>
      </c>
      <c r="B43" s="187"/>
      <c r="C43" s="22" t="s">
        <v>160</v>
      </c>
      <c r="D43" s="195"/>
      <c r="E43" s="195"/>
      <c r="F43" s="29"/>
      <c r="G43" s="327">
        <v>-142032.4</v>
      </c>
      <c r="H43" s="211"/>
      <c r="I43" s="314">
        <f t="shared" si="2"/>
        <v>-142032.4</v>
      </c>
      <c r="J43" s="312">
        <v>-89745.32</v>
      </c>
      <c r="K43" s="211"/>
      <c r="L43" s="211">
        <f t="shared" si="1"/>
        <v>-89745.32</v>
      </c>
    </row>
    <row r="44" spans="1:12" s="33" customFormat="1" ht="12.75" customHeight="1">
      <c r="A44" s="27" t="s">
        <v>116</v>
      </c>
      <c r="B44" s="187"/>
      <c r="C44" s="22" t="s">
        <v>194</v>
      </c>
      <c r="D44" s="195"/>
      <c r="E44" s="195"/>
      <c r="F44" s="29"/>
      <c r="G44" s="327"/>
      <c r="H44" s="211"/>
      <c r="I44" s="314">
        <f t="shared" si="2"/>
        <v>0</v>
      </c>
      <c r="J44" s="312">
        <f>I44</f>
        <v>0</v>
      </c>
      <c r="K44" s="211"/>
      <c r="L44" s="211">
        <f t="shared" si="1"/>
        <v>0</v>
      </c>
    </row>
    <row r="45" spans="1:12" s="33" customFormat="1" ht="12.75" customHeight="1">
      <c r="A45" s="27" t="s">
        <v>117</v>
      </c>
      <c r="B45" s="187"/>
      <c r="C45" s="22" t="s">
        <v>195</v>
      </c>
      <c r="D45" s="195"/>
      <c r="E45" s="195"/>
      <c r="F45" s="29"/>
      <c r="G45" s="327">
        <v>-400</v>
      </c>
      <c r="H45" s="211"/>
      <c r="I45" s="314">
        <f t="shared" si="2"/>
        <v>-400</v>
      </c>
      <c r="J45" s="312">
        <v>-601.01</v>
      </c>
      <c r="K45" s="211"/>
      <c r="L45" s="211">
        <f t="shared" si="1"/>
        <v>-601.01</v>
      </c>
    </row>
    <row r="46" spans="1:12" s="33" customFormat="1" ht="12.75" customHeight="1">
      <c r="A46" s="27" t="s">
        <v>118</v>
      </c>
      <c r="B46" s="187"/>
      <c r="C46" s="22" t="s">
        <v>196</v>
      </c>
      <c r="D46" s="195"/>
      <c r="E46" s="195"/>
      <c r="F46" s="14"/>
      <c r="G46" s="327">
        <v>-17969.67</v>
      </c>
      <c r="H46" s="211"/>
      <c r="I46" s="314">
        <f t="shared" si="2"/>
        <v>-17969.67</v>
      </c>
      <c r="J46" s="312">
        <v>-18030.5</v>
      </c>
      <c r="K46" s="211"/>
      <c r="L46" s="211">
        <f t="shared" si="1"/>
        <v>-18030.5</v>
      </c>
    </row>
    <row r="47" spans="1:12" s="33" customFormat="1" ht="12.75" customHeight="1">
      <c r="A47" s="27" t="s">
        <v>119</v>
      </c>
      <c r="B47" s="187"/>
      <c r="C47" s="185" t="s">
        <v>384</v>
      </c>
      <c r="D47" s="173"/>
      <c r="E47" s="173"/>
      <c r="F47" s="14"/>
      <c r="G47" s="327">
        <v>-12767.73</v>
      </c>
      <c r="H47" s="211"/>
      <c r="I47" s="314">
        <f t="shared" si="2"/>
        <v>-12767.73</v>
      </c>
      <c r="J47" s="312">
        <v>-22742.14</v>
      </c>
      <c r="K47" s="211"/>
      <c r="L47" s="211">
        <f t="shared" si="1"/>
        <v>-22742.14</v>
      </c>
    </row>
    <row r="48" spans="1:12" s="33" customFormat="1" ht="12.75" customHeight="1">
      <c r="A48" s="27" t="s">
        <v>197</v>
      </c>
      <c r="B48" s="187"/>
      <c r="C48" s="197" t="s">
        <v>383</v>
      </c>
      <c r="D48" s="196"/>
      <c r="E48" s="196"/>
      <c r="F48" s="14"/>
      <c r="G48" s="327">
        <v>-352536.97</v>
      </c>
      <c r="H48" s="211"/>
      <c r="I48" s="314">
        <f t="shared" si="2"/>
        <v>-352536.97</v>
      </c>
      <c r="J48" s="312">
        <v>-349672.34</v>
      </c>
      <c r="K48" s="211"/>
      <c r="L48" s="211">
        <f t="shared" si="1"/>
        <v>-349672.34</v>
      </c>
    </row>
    <row r="49" spans="1:12" s="33" customFormat="1" ht="12.75" customHeight="1">
      <c r="A49" s="27" t="s">
        <v>198</v>
      </c>
      <c r="B49" s="187"/>
      <c r="C49" s="197" t="s">
        <v>167</v>
      </c>
      <c r="D49" s="196"/>
      <c r="E49" s="196"/>
      <c r="F49" s="14"/>
      <c r="G49" s="328"/>
      <c r="H49" s="211"/>
      <c r="I49" s="314">
        <f t="shared" si="2"/>
        <v>0</v>
      </c>
      <c r="J49" s="312">
        <f>I49</f>
        <v>0</v>
      </c>
      <c r="K49" s="211"/>
      <c r="L49" s="211">
        <f t="shared" si="1"/>
        <v>0</v>
      </c>
    </row>
    <row r="50" spans="1:12" s="33" customFormat="1" ht="12.75" customHeight="1">
      <c r="A50" s="27" t="s">
        <v>199</v>
      </c>
      <c r="B50" s="187"/>
      <c r="C50" s="197" t="s">
        <v>168</v>
      </c>
      <c r="D50" s="196"/>
      <c r="E50" s="196"/>
      <c r="F50" s="14"/>
      <c r="G50" s="327"/>
      <c r="H50" s="211"/>
      <c r="I50" s="314">
        <f t="shared" si="2"/>
        <v>0</v>
      </c>
      <c r="J50" s="312">
        <f>I50</f>
        <v>0</v>
      </c>
      <c r="K50" s="211"/>
      <c r="L50" s="211">
        <f t="shared" si="1"/>
        <v>0</v>
      </c>
    </row>
    <row r="51" spans="1:12" s="33" customFormat="1" ht="12.75" customHeight="1">
      <c r="A51" s="27" t="s">
        <v>200</v>
      </c>
      <c r="B51" s="187"/>
      <c r="C51" s="197" t="s">
        <v>234</v>
      </c>
      <c r="D51" s="196"/>
      <c r="E51" s="196"/>
      <c r="F51" s="14"/>
      <c r="G51" s="327">
        <v>-81748.23</v>
      </c>
      <c r="H51" s="211"/>
      <c r="I51" s="314">
        <f t="shared" si="2"/>
        <v>-81748.23</v>
      </c>
      <c r="J51" s="312">
        <v>-81122.64</v>
      </c>
      <c r="K51" s="211"/>
      <c r="L51" s="211">
        <f t="shared" si="1"/>
        <v>-81122.64</v>
      </c>
    </row>
    <row r="52" spans="1:12" s="33" customFormat="1" ht="12.75" customHeight="1">
      <c r="A52" s="27" t="s">
        <v>201</v>
      </c>
      <c r="B52" s="187"/>
      <c r="C52" s="197" t="s">
        <v>382</v>
      </c>
      <c r="D52" s="196"/>
      <c r="E52" s="196"/>
      <c r="F52" s="14"/>
      <c r="G52" s="297"/>
      <c r="H52" s="132"/>
      <c r="I52" s="313">
        <f t="shared" si="2"/>
        <v>0</v>
      </c>
      <c r="J52" s="132"/>
      <c r="K52" s="132"/>
      <c r="L52" s="132">
        <f t="shared" si="1"/>
        <v>0</v>
      </c>
    </row>
    <row r="53" spans="1:12" s="33" customFormat="1" ht="12.75" customHeight="1">
      <c r="A53" s="27" t="s">
        <v>202</v>
      </c>
      <c r="B53" s="187"/>
      <c r="C53" s="197" t="s">
        <v>235</v>
      </c>
      <c r="D53" s="196"/>
      <c r="E53" s="196"/>
      <c r="F53" s="14"/>
      <c r="G53" s="297"/>
      <c r="H53" s="132"/>
      <c r="I53" s="313">
        <f t="shared" si="2"/>
        <v>0</v>
      </c>
      <c r="J53" s="132"/>
      <c r="K53" s="132"/>
      <c r="L53" s="132">
        <f t="shared" si="1"/>
        <v>0</v>
      </c>
    </row>
    <row r="54" spans="1:12" s="33" customFormat="1" ht="24.75" customHeight="1">
      <c r="A54" s="9" t="s">
        <v>120</v>
      </c>
      <c r="B54" s="407" t="s">
        <v>381</v>
      </c>
      <c r="C54" s="408"/>
      <c r="D54" s="409"/>
      <c r="E54" s="410"/>
      <c r="F54" s="21"/>
      <c r="G54" s="131">
        <f>G55-G56+G57-G61+G65+G66+G67+G68</f>
        <v>-54000</v>
      </c>
      <c r="H54" s="131">
        <f>H55-H56+H57-H61+H65+H66+H67+H68</f>
        <v>0</v>
      </c>
      <c r="I54" s="131">
        <f>I55-I56+I57-I61+I65+I66+I67+I68</f>
        <v>-54000</v>
      </c>
      <c r="J54" s="131">
        <f>J55-J56+J57-J61+J65+J66+J67+J68</f>
        <v>-52000</v>
      </c>
      <c r="K54" s="131"/>
      <c r="L54" s="132">
        <f t="shared" si="1"/>
        <v>-52000</v>
      </c>
    </row>
    <row r="55" spans="1:12" s="33" customFormat="1" ht="24.75" customHeight="1">
      <c r="A55" s="10" t="s">
        <v>94</v>
      </c>
      <c r="B55" s="415" t="s">
        <v>380</v>
      </c>
      <c r="C55" s="416"/>
      <c r="D55" s="416"/>
      <c r="E55" s="425"/>
      <c r="F55" s="14"/>
      <c r="G55" s="10">
        <v>-54000</v>
      </c>
      <c r="H55" s="132"/>
      <c r="I55" s="132">
        <f aca="true" t="shared" si="3" ref="I55:I68">SUM(G55)</f>
        <v>-54000</v>
      </c>
      <c r="J55" s="132">
        <v>-52000</v>
      </c>
      <c r="K55" s="132"/>
      <c r="L55" s="132">
        <f t="shared" si="1"/>
        <v>-52000</v>
      </c>
    </row>
    <row r="56" spans="1:12" s="33" customFormat="1" ht="24.75" customHeight="1">
      <c r="A56" s="10" t="s">
        <v>101</v>
      </c>
      <c r="B56" s="411" t="s">
        <v>379</v>
      </c>
      <c r="C56" s="412"/>
      <c r="D56" s="412"/>
      <c r="E56" s="421"/>
      <c r="F56" s="14"/>
      <c r="G56" s="10"/>
      <c r="H56" s="132"/>
      <c r="I56" s="132">
        <f t="shared" si="3"/>
        <v>0</v>
      </c>
      <c r="J56" s="132"/>
      <c r="K56" s="132"/>
      <c r="L56" s="132">
        <f t="shared" si="1"/>
        <v>0</v>
      </c>
    </row>
    <row r="57" spans="1:12" s="33" customFormat="1" ht="12.75" customHeight="1">
      <c r="A57" s="10" t="s">
        <v>112</v>
      </c>
      <c r="B57" s="411" t="s">
        <v>378</v>
      </c>
      <c r="C57" s="412"/>
      <c r="D57" s="409"/>
      <c r="E57" s="410"/>
      <c r="F57" s="14"/>
      <c r="G57" s="132">
        <f>SUM(G58:G60)</f>
        <v>0</v>
      </c>
      <c r="H57" s="132"/>
      <c r="I57" s="132">
        <f t="shared" si="3"/>
        <v>0</v>
      </c>
      <c r="J57" s="132"/>
      <c r="K57" s="132"/>
      <c r="L57" s="132">
        <f t="shared" si="1"/>
        <v>0</v>
      </c>
    </row>
    <row r="58" spans="1:12" s="33" customFormat="1" ht="24.75" customHeight="1">
      <c r="A58" s="27" t="s">
        <v>114</v>
      </c>
      <c r="B58" s="187"/>
      <c r="C58" s="418" t="s">
        <v>218</v>
      </c>
      <c r="D58" s="409"/>
      <c r="E58" s="410"/>
      <c r="F58" s="14"/>
      <c r="G58" s="10"/>
      <c r="H58" s="132"/>
      <c r="I58" s="132">
        <f t="shared" si="3"/>
        <v>0</v>
      </c>
      <c r="J58" s="132"/>
      <c r="K58" s="132"/>
      <c r="L58" s="132">
        <f t="shared" si="1"/>
        <v>0</v>
      </c>
    </row>
    <row r="59" spans="1:12" s="33" customFormat="1" ht="24.75" customHeight="1">
      <c r="A59" s="28" t="s">
        <v>115</v>
      </c>
      <c r="B59" s="187"/>
      <c r="C59" s="418" t="s">
        <v>377</v>
      </c>
      <c r="D59" s="413"/>
      <c r="E59" s="414"/>
      <c r="F59" s="198"/>
      <c r="G59" s="218"/>
      <c r="H59" s="133"/>
      <c r="I59" s="132">
        <f t="shared" si="3"/>
        <v>0</v>
      </c>
      <c r="J59" s="133"/>
      <c r="K59" s="133"/>
      <c r="L59" s="132">
        <f t="shared" si="1"/>
        <v>0</v>
      </c>
    </row>
    <row r="60" spans="1:12" s="33" customFormat="1" ht="12.75" customHeight="1">
      <c r="A60" s="27" t="s">
        <v>116</v>
      </c>
      <c r="B60" s="187"/>
      <c r="C60" s="185" t="s">
        <v>376</v>
      </c>
      <c r="D60" s="22"/>
      <c r="E60" s="22"/>
      <c r="F60" s="29"/>
      <c r="G60" s="10"/>
      <c r="H60" s="132"/>
      <c r="I60" s="132">
        <f t="shared" si="3"/>
        <v>0</v>
      </c>
      <c r="J60" s="132"/>
      <c r="K60" s="132"/>
      <c r="L60" s="132">
        <f t="shared" si="1"/>
        <v>0</v>
      </c>
    </row>
    <row r="61" spans="1:12" s="33" customFormat="1" ht="12.75" customHeight="1">
      <c r="A61" s="10" t="s">
        <v>128</v>
      </c>
      <c r="B61" s="192" t="s">
        <v>203</v>
      </c>
      <c r="C61" s="193"/>
      <c r="D61" s="193"/>
      <c r="E61" s="194"/>
      <c r="F61" s="29"/>
      <c r="G61" s="132">
        <f>SUM(G62:G64)</f>
        <v>0</v>
      </c>
      <c r="H61" s="132"/>
      <c r="I61" s="132">
        <f t="shared" si="3"/>
        <v>0</v>
      </c>
      <c r="J61" s="132"/>
      <c r="K61" s="132"/>
      <c r="L61" s="132">
        <f t="shared" si="1"/>
        <v>0</v>
      </c>
    </row>
    <row r="62" spans="1:12" s="33" customFormat="1" ht="24.75" customHeight="1">
      <c r="A62" s="18" t="s">
        <v>204</v>
      </c>
      <c r="B62" s="156"/>
      <c r="C62" s="418" t="s">
        <v>218</v>
      </c>
      <c r="D62" s="409"/>
      <c r="E62" s="410"/>
      <c r="F62" s="163"/>
      <c r="G62" s="10"/>
      <c r="H62" s="132"/>
      <c r="I62" s="132">
        <f t="shared" si="3"/>
        <v>0</v>
      </c>
      <c r="J62" s="132"/>
      <c r="K62" s="132"/>
      <c r="L62" s="132">
        <f t="shared" si="1"/>
        <v>0</v>
      </c>
    </row>
    <row r="63" spans="1:12" s="33" customFormat="1" ht="24.75" customHeight="1">
      <c r="A63" s="18" t="s">
        <v>205</v>
      </c>
      <c r="B63" s="156"/>
      <c r="C63" s="418" t="s">
        <v>377</v>
      </c>
      <c r="D63" s="413"/>
      <c r="E63" s="414"/>
      <c r="F63" s="163"/>
      <c r="G63" s="10"/>
      <c r="H63" s="132"/>
      <c r="I63" s="132">
        <f t="shared" si="3"/>
        <v>0</v>
      </c>
      <c r="J63" s="132"/>
      <c r="K63" s="132"/>
      <c r="L63" s="132">
        <f t="shared" si="1"/>
        <v>0</v>
      </c>
    </row>
    <row r="64" spans="1:12" s="33" customFormat="1" ht="12.75" customHeight="1">
      <c r="A64" s="18" t="s">
        <v>206</v>
      </c>
      <c r="B64" s="156"/>
      <c r="C64" s="418" t="s">
        <v>376</v>
      </c>
      <c r="D64" s="413"/>
      <c r="E64" s="414"/>
      <c r="F64" s="163"/>
      <c r="G64" s="10"/>
      <c r="H64" s="132"/>
      <c r="I64" s="132">
        <f t="shared" si="3"/>
        <v>0</v>
      </c>
      <c r="J64" s="132"/>
      <c r="K64" s="132"/>
      <c r="L64" s="132">
        <f t="shared" si="1"/>
        <v>0</v>
      </c>
    </row>
    <row r="65" spans="1:12" s="33" customFormat="1" ht="24.75" customHeight="1">
      <c r="A65" s="10" t="s">
        <v>130</v>
      </c>
      <c r="B65" s="415" t="s">
        <v>375</v>
      </c>
      <c r="C65" s="416"/>
      <c r="D65" s="409"/>
      <c r="E65" s="410"/>
      <c r="F65" s="14"/>
      <c r="G65" s="10"/>
      <c r="H65" s="132"/>
      <c r="I65" s="132">
        <f t="shared" si="3"/>
        <v>0</v>
      </c>
      <c r="J65" s="132"/>
      <c r="K65" s="132"/>
      <c r="L65" s="132">
        <f t="shared" si="1"/>
        <v>0</v>
      </c>
    </row>
    <row r="66" spans="1:12" s="33" customFormat="1" ht="24.75" customHeight="1">
      <c r="A66" s="10" t="s">
        <v>162</v>
      </c>
      <c r="B66" s="411" t="s">
        <v>374</v>
      </c>
      <c r="C66" s="412"/>
      <c r="D66" s="413"/>
      <c r="E66" s="414"/>
      <c r="F66" s="29"/>
      <c r="G66" s="10"/>
      <c r="H66" s="132"/>
      <c r="I66" s="132">
        <f t="shared" si="3"/>
        <v>0</v>
      </c>
      <c r="J66" s="132"/>
      <c r="K66" s="132"/>
      <c r="L66" s="132">
        <f t="shared" si="1"/>
        <v>0</v>
      </c>
    </row>
    <row r="67" spans="1:12" s="33" customFormat="1" ht="24.75" customHeight="1">
      <c r="A67" s="10" t="s">
        <v>164</v>
      </c>
      <c r="B67" s="411" t="s">
        <v>373</v>
      </c>
      <c r="C67" s="412"/>
      <c r="D67" s="409"/>
      <c r="E67" s="410"/>
      <c r="F67" s="29"/>
      <c r="G67" s="10"/>
      <c r="H67" s="132"/>
      <c r="I67" s="132">
        <f t="shared" si="3"/>
        <v>0</v>
      </c>
      <c r="J67" s="132"/>
      <c r="K67" s="132"/>
      <c r="L67" s="132">
        <f t="shared" si="1"/>
        <v>0</v>
      </c>
    </row>
    <row r="68" spans="1:12" s="33" customFormat="1" ht="24.75" customHeight="1">
      <c r="A68" s="26" t="s">
        <v>166</v>
      </c>
      <c r="B68" s="417" t="s">
        <v>372</v>
      </c>
      <c r="C68" s="418"/>
      <c r="D68" s="419"/>
      <c r="E68" s="420"/>
      <c r="F68" s="29"/>
      <c r="G68" s="10"/>
      <c r="H68" s="132"/>
      <c r="I68" s="132">
        <f t="shared" si="3"/>
        <v>0</v>
      </c>
      <c r="J68" s="132"/>
      <c r="K68" s="132"/>
      <c r="L68" s="132">
        <f t="shared" si="1"/>
        <v>0</v>
      </c>
    </row>
    <row r="69" spans="1:12" s="33" customFormat="1" ht="24.75" customHeight="1">
      <c r="A69" s="9" t="s">
        <v>121</v>
      </c>
      <c r="B69" s="407" t="s">
        <v>371</v>
      </c>
      <c r="C69" s="408"/>
      <c r="D69" s="409"/>
      <c r="E69" s="410"/>
      <c r="F69" s="14"/>
      <c r="G69" s="131">
        <f>G70-G71-G72+G73-G78+G79+G80</f>
        <v>54000</v>
      </c>
      <c r="H69" s="131">
        <f>H70-H71-H72+H73-H78+H79+H80</f>
        <v>0</v>
      </c>
      <c r="I69" s="131">
        <f>I70-I71-I72+I73-I78+I79+I80</f>
        <v>54000</v>
      </c>
      <c r="J69" s="131">
        <f>J70-J71-J72+J73-J78+J79+J80</f>
        <v>52000</v>
      </c>
      <c r="K69" s="131">
        <f>K70-K71-K72+K73-K78+K79+K80</f>
        <v>0</v>
      </c>
      <c r="L69" s="132">
        <f t="shared" si="1"/>
        <v>52000</v>
      </c>
    </row>
    <row r="70" spans="1:12" s="33" customFormat="1" ht="12.75" customHeight="1">
      <c r="A70" s="10" t="s">
        <v>94</v>
      </c>
      <c r="B70" s="23" t="s">
        <v>370</v>
      </c>
      <c r="C70" s="156"/>
      <c r="D70" s="156"/>
      <c r="E70" s="14"/>
      <c r="F70" s="14"/>
      <c r="G70" s="10"/>
      <c r="H70" s="132"/>
      <c r="I70" s="132">
        <f>SUM(G70)</f>
        <v>0</v>
      </c>
      <c r="J70" s="132"/>
      <c r="K70" s="132"/>
      <c r="L70" s="132">
        <f t="shared" si="1"/>
        <v>0</v>
      </c>
    </row>
    <row r="71" spans="1:12" s="33" customFormat="1" ht="12.75" customHeight="1">
      <c r="A71" s="10" t="s">
        <v>101</v>
      </c>
      <c r="B71" s="192" t="s">
        <v>369</v>
      </c>
      <c r="C71" s="199"/>
      <c r="D71" s="193"/>
      <c r="E71" s="194"/>
      <c r="F71" s="14"/>
      <c r="G71" s="10"/>
      <c r="H71" s="132"/>
      <c r="I71" s="132">
        <f>SUM(G71)</f>
        <v>0</v>
      </c>
      <c r="J71" s="132"/>
      <c r="K71" s="132"/>
      <c r="L71" s="132">
        <f t="shared" si="1"/>
        <v>0</v>
      </c>
    </row>
    <row r="72" spans="1:12" s="33" customFormat="1" ht="24.75" customHeight="1">
      <c r="A72" s="10" t="s">
        <v>112</v>
      </c>
      <c r="B72" s="415" t="s">
        <v>87</v>
      </c>
      <c r="C72" s="416"/>
      <c r="D72" s="409"/>
      <c r="E72" s="410"/>
      <c r="F72" s="14"/>
      <c r="G72" s="10"/>
      <c r="H72" s="132"/>
      <c r="I72" s="132">
        <f>SUM(G72)</f>
        <v>0</v>
      </c>
      <c r="J72" s="132"/>
      <c r="K72" s="132"/>
      <c r="L72" s="132">
        <f t="shared" si="1"/>
        <v>0</v>
      </c>
    </row>
    <row r="73" spans="1:12" s="33" customFormat="1" ht="30" customHeight="1">
      <c r="A73" s="10" t="s">
        <v>306</v>
      </c>
      <c r="B73" s="415" t="s">
        <v>35</v>
      </c>
      <c r="C73" s="427"/>
      <c r="D73" s="413"/>
      <c r="E73" s="414"/>
      <c r="F73" s="14"/>
      <c r="G73" s="132">
        <f>SUM(G74:G77)</f>
        <v>54000</v>
      </c>
      <c r="H73" s="132">
        <f>SUM(H74:H77)</f>
        <v>0</v>
      </c>
      <c r="I73" s="132">
        <f>SUM(I74:I77)</f>
        <v>54000</v>
      </c>
      <c r="J73" s="132">
        <f>SUM(J74:J77)</f>
        <v>52000</v>
      </c>
      <c r="K73" s="132">
        <f>SUM(K74:K77)</f>
        <v>0</v>
      </c>
      <c r="L73" s="132">
        <f>SUM(J73)</f>
        <v>52000</v>
      </c>
    </row>
    <row r="74" spans="1:12" s="33" customFormat="1" ht="12.75">
      <c r="A74" s="18" t="s">
        <v>204</v>
      </c>
      <c r="B74" s="200"/>
      <c r="C74" s="201"/>
      <c r="D74" s="19" t="s">
        <v>185</v>
      </c>
      <c r="E74" s="153"/>
      <c r="F74" s="29"/>
      <c r="G74" s="10">
        <v>54000</v>
      </c>
      <c r="H74" s="132"/>
      <c r="I74" s="132">
        <f aca="true" t="shared" si="4" ref="I74:I81">SUM(G74)</f>
        <v>54000</v>
      </c>
      <c r="J74" s="132">
        <v>52000</v>
      </c>
      <c r="K74" s="132"/>
      <c r="L74" s="132">
        <f t="shared" si="1"/>
        <v>52000</v>
      </c>
    </row>
    <row r="75" spans="1:12" s="33" customFormat="1" ht="12.75" customHeight="1">
      <c r="A75" s="18" t="s">
        <v>205</v>
      </c>
      <c r="B75" s="156"/>
      <c r="C75" s="202"/>
      <c r="D75" s="19" t="s">
        <v>133</v>
      </c>
      <c r="E75" s="153"/>
      <c r="F75" s="14"/>
      <c r="G75" s="10"/>
      <c r="H75" s="132"/>
      <c r="I75" s="132">
        <f t="shared" si="4"/>
        <v>0</v>
      </c>
      <c r="J75" s="132"/>
      <c r="K75" s="132"/>
      <c r="L75" s="132">
        <f t="shared" si="1"/>
        <v>0</v>
      </c>
    </row>
    <row r="76" spans="1:12" s="33" customFormat="1" ht="24.75" customHeight="1">
      <c r="A76" s="18" t="s">
        <v>206</v>
      </c>
      <c r="B76" s="156"/>
      <c r="C76" s="157"/>
      <c r="D76" s="416" t="s">
        <v>368</v>
      </c>
      <c r="E76" s="414"/>
      <c r="F76" s="24"/>
      <c r="G76" s="10"/>
      <c r="H76" s="132"/>
      <c r="I76" s="132">
        <f t="shared" si="4"/>
        <v>0</v>
      </c>
      <c r="J76" s="132"/>
      <c r="K76" s="132"/>
      <c r="L76" s="132">
        <f t="shared" si="1"/>
        <v>0</v>
      </c>
    </row>
    <row r="77" spans="1:12" s="33" customFormat="1" ht="12.75" customHeight="1">
      <c r="A77" s="18" t="s">
        <v>88</v>
      </c>
      <c r="B77" s="156"/>
      <c r="C77" s="157"/>
      <c r="D77" s="19" t="s">
        <v>367</v>
      </c>
      <c r="E77" s="20"/>
      <c r="F77" s="14"/>
      <c r="G77" s="10"/>
      <c r="H77" s="132"/>
      <c r="I77" s="132">
        <f t="shared" si="4"/>
        <v>0</v>
      </c>
      <c r="J77" s="132"/>
      <c r="K77" s="132"/>
      <c r="L77" s="132">
        <f t="shared" si="1"/>
        <v>0</v>
      </c>
    </row>
    <row r="78" spans="1:12" s="33" customFormat="1" ht="27.75" customHeight="1">
      <c r="A78" s="18" t="s">
        <v>130</v>
      </c>
      <c r="B78" s="411" t="s">
        <v>366</v>
      </c>
      <c r="C78" s="431"/>
      <c r="D78" s="413"/>
      <c r="E78" s="414"/>
      <c r="F78" s="29"/>
      <c r="G78" s="10"/>
      <c r="H78" s="132"/>
      <c r="I78" s="132">
        <f t="shared" si="4"/>
        <v>0</v>
      </c>
      <c r="J78" s="132"/>
      <c r="K78" s="132"/>
      <c r="L78" s="132">
        <f t="shared" si="1"/>
        <v>0</v>
      </c>
    </row>
    <row r="79" spans="1:12" s="33" customFormat="1" ht="12.75">
      <c r="A79" s="18" t="s">
        <v>162</v>
      </c>
      <c r="B79" s="203" t="s">
        <v>89</v>
      </c>
      <c r="C79" s="179"/>
      <c r="D79" s="204"/>
      <c r="E79" s="181"/>
      <c r="F79" s="29"/>
      <c r="G79" s="10"/>
      <c r="H79" s="132"/>
      <c r="I79" s="132">
        <f t="shared" si="4"/>
        <v>0</v>
      </c>
      <c r="J79" s="132"/>
      <c r="K79" s="132"/>
      <c r="L79" s="132">
        <f t="shared" si="1"/>
        <v>0</v>
      </c>
    </row>
    <row r="80" spans="1:12" s="33" customFormat="1" ht="12.75">
      <c r="A80" s="18" t="s">
        <v>164</v>
      </c>
      <c r="B80" s="203" t="s">
        <v>236</v>
      </c>
      <c r="C80" s="179"/>
      <c r="D80" s="190"/>
      <c r="E80" s="205"/>
      <c r="F80" s="29"/>
      <c r="G80" s="10"/>
      <c r="H80" s="132"/>
      <c r="I80" s="132">
        <f t="shared" si="4"/>
        <v>0</v>
      </c>
      <c r="J80" s="132"/>
      <c r="K80" s="132"/>
      <c r="L80" s="132">
        <f t="shared" si="1"/>
        <v>0</v>
      </c>
    </row>
    <row r="81" spans="1:12" s="33" customFormat="1" ht="39" customHeight="1">
      <c r="A81" s="9" t="s">
        <v>131</v>
      </c>
      <c r="B81" s="428" t="s">
        <v>365</v>
      </c>
      <c r="C81" s="429"/>
      <c r="D81" s="429"/>
      <c r="E81" s="430"/>
      <c r="F81" s="24"/>
      <c r="G81" s="10"/>
      <c r="H81" s="132"/>
      <c r="I81" s="132">
        <f t="shared" si="4"/>
        <v>0</v>
      </c>
      <c r="J81" s="132"/>
      <c r="K81" s="132"/>
      <c r="L81" s="132">
        <f t="shared" si="1"/>
        <v>0</v>
      </c>
    </row>
    <row r="82" spans="1:12" s="33" customFormat="1" ht="24.75" customHeight="1">
      <c r="A82" s="9"/>
      <c r="B82" s="407" t="s">
        <v>364</v>
      </c>
      <c r="C82" s="436"/>
      <c r="D82" s="409"/>
      <c r="E82" s="410"/>
      <c r="F82" s="24"/>
      <c r="G82" s="291">
        <f aca="true" t="shared" si="5" ref="G82:L82">G21</f>
        <v>-10574.00999999931</v>
      </c>
      <c r="H82" s="291">
        <f t="shared" si="5"/>
        <v>0</v>
      </c>
      <c r="I82" s="291">
        <f t="shared" si="5"/>
        <v>-10574.00999999931</v>
      </c>
      <c r="J82" s="291">
        <f t="shared" si="5"/>
        <v>-17810.159999999683</v>
      </c>
      <c r="K82" s="291">
        <f t="shared" si="5"/>
        <v>0</v>
      </c>
      <c r="L82" s="291">
        <f t="shared" si="5"/>
        <v>-17810.159999999683</v>
      </c>
    </row>
    <row r="83" spans="1:12" s="33" customFormat="1" ht="24.75" customHeight="1">
      <c r="A83" s="38"/>
      <c r="B83" s="407" t="s">
        <v>90</v>
      </c>
      <c r="C83" s="408"/>
      <c r="D83" s="409"/>
      <c r="E83" s="410"/>
      <c r="F83" s="14"/>
      <c r="G83" s="9">
        <v>18949.84</v>
      </c>
      <c r="H83" s="131"/>
      <c r="I83" s="131">
        <f>SUM(G83)</f>
        <v>18949.84</v>
      </c>
      <c r="J83" s="131">
        <v>36760</v>
      </c>
      <c r="K83" s="131">
        <v>0</v>
      </c>
      <c r="L83" s="131">
        <v>36760</v>
      </c>
    </row>
    <row r="84" spans="1:12" s="33" customFormat="1" ht="24.75" customHeight="1">
      <c r="A84" s="206"/>
      <c r="B84" s="432" t="s">
        <v>91</v>
      </c>
      <c r="C84" s="433"/>
      <c r="D84" s="434"/>
      <c r="E84" s="435"/>
      <c r="F84" s="14"/>
      <c r="G84" s="291">
        <f aca="true" t="shared" si="6" ref="G84:L84">SUM(G82:G83)</f>
        <v>8375.83000000069</v>
      </c>
      <c r="H84" s="131">
        <f t="shared" si="6"/>
        <v>0</v>
      </c>
      <c r="I84" s="131">
        <f t="shared" si="6"/>
        <v>8375.83000000069</v>
      </c>
      <c r="J84" s="131">
        <f t="shared" si="6"/>
        <v>18949.840000000317</v>
      </c>
      <c r="K84" s="131">
        <f t="shared" si="6"/>
        <v>0</v>
      </c>
      <c r="L84" s="131">
        <f t="shared" si="6"/>
        <v>18949.840000000317</v>
      </c>
    </row>
    <row r="85" spans="1:11" s="33" customFormat="1" ht="12.75" customHeight="1">
      <c r="A85" s="150"/>
      <c r="B85" s="151"/>
      <c r="C85" s="151"/>
      <c r="D85" s="151"/>
      <c r="E85" s="151"/>
      <c r="F85" s="151"/>
      <c r="G85" s="152"/>
      <c r="H85" s="152"/>
      <c r="I85" s="268"/>
      <c r="J85" s="152"/>
      <c r="K85" s="152"/>
    </row>
    <row r="86" spans="1:11" s="33" customFormat="1" ht="15.75" customHeight="1">
      <c r="A86" s="318" t="s">
        <v>78</v>
      </c>
      <c r="B86" s="207"/>
      <c r="C86" s="207"/>
      <c r="D86" s="207"/>
      <c r="E86" s="207"/>
      <c r="F86" s="207"/>
      <c r="G86" s="207"/>
      <c r="H86" s="207"/>
      <c r="I86" s="426" t="s">
        <v>2</v>
      </c>
      <c r="J86" s="426"/>
      <c r="K86" s="426"/>
    </row>
    <row r="87" spans="1:11" s="33" customFormat="1" ht="12" customHeight="1">
      <c r="A87" s="437" t="s">
        <v>347</v>
      </c>
      <c r="B87" s="437"/>
      <c r="C87" s="437"/>
      <c r="D87" s="437"/>
      <c r="E87" s="437"/>
      <c r="F87" s="437"/>
      <c r="G87" s="437"/>
      <c r="H87" s="438" t="s">
        <v>363</v>
      </c>
      <c r="I87" s="438"/>
      <c r="J87" s="438" t="s">
        <v>321</v>
      </c>
      <c r="K87" s="438"/>
    </row>
    <row r="88" spans="1:11" s="33" customFormat="1" ht="22.5" customHeight="1">
      <c r="A88" s="318" t="s">
        <v>440</v>
      </c>
      <c r="B88" s="207"/>
      <c r="C88" s="207"/>
      <c r="D88" s="207"/>
      <c r="E88" s="207"/>
      <c r="F88" s="207"/>
      <c r="G88" s="207"/>
      <c r="H88" s="207"/>
      <c r="I88" s="426" t="s">
        <v>227</v>
      </c>
      <c r="J88" s="426"/>
      <c r="K88" s="426"/>
    </row>
    <row r="89" spans="1:11" s="33" customFormat="1" ht="12" customHeight="1">
      <c r="A89" s="437" t="s">
        <v>444</v>
      </c>
      <c r="B89" s="437"/>
      <c r="C89" s="437"/>
      <c r="D89" s="437"/>
      <c r="E89" s="437"/>
      <c r="F89" s="437"/>
      <c r="G89" s="437"/>
      <c r="H89" s="438" t="s">
        <v>363</v>
      </c>
      <c r="I89" s="438"/>
      <c r="J89" s="438" t="s">
        <v>321</v>
      </c>
      <c r="K89" s="438"/>
    </row>
    <row r="90" s="79" customFormat="1" ht="12.75">
      <c r="L90" s="124"/>
    </row>
    <row r="91" spans="6:12" s="79" customFormat="1" ht="12.75">
      <c r="F91" s="78"/>
      <c r="L91" s="124"/>
    </row>
    <row r="92" spans="6:12" s="79" customFormat="1" ht="12.75">
      <c r="F92" s="78"/>
      <c r="L92" s="124"/>
    </row>
    <row r="93" spans="6:12" s="79" customFormat="1" ht="12.75">
      <c r="F93" s="78"/>
      <c r="L93" s="124"/>
    </row>
    <row r="94" spans="6:12" s="79" customFormat="1" ht="12.75">
      <c r="F94" s="78"/>
      <c r="L94" s="124"/>
    </row>
    <row r="95" spans="6:12" s="79" customFormat="1" ht="12.75">
      <c r="F95" s="78"/>
      <c r="L95" s="124"/>
    </row>
    <row r="96" spans="6:12" s="79" customFormat="1" ht="12.75">
      <c r="F96" s="78"/>
      <c r="L96" s="124"/>
    </row>
    <row r="97" spans="6:12" s="79" customFormat="1" ht="12.75">
      <c r="F97" s="78"/>
      <c r="L97" s="124"/>
    </row>
    <row r="98" spans="6:12" s="79" customFormat="1" ht="12.75">
      <c r="F98" s="78"/>
      <c r="L98" s="124"/>
    </row>
    <row r="99" spans="6:12" s="79" customFormat="1" ht="12.75">
      <c r="F99" s="78"/>
      <c r="L99" s="124"/>
    </row>
    <row r="100" spans="6:12" s="79" customFormat="1" ht="12.75">
      <c r="F100" s="78"/>
      <c r="L100" s="124"/>
    </row>
    <row r="101" spans="6:12" s="79" customFormat="1" ht="12.75">
      <c r="F101" s="78"/>
      <c r="L101" s="124"/>
    </row>
  </sheetData>
  <sheetProtection/>
  <mergeCells count="50">
    <mergeCell ref="A87:G87"/>
    <mergeCell ref="H87:I87"/>
    <mergeCell ref="J87:K87"/>
    <mergeCell ref="H89:I89"/>
    <mergeCell ref="J89:K89"/>
    <mergeCell ref="I88:K88"/>
    <mergeCell ref="A89:G89"/>
    <mergeCell ref="I86:K86"/>
    <mergeCell ref="D76:E76"/>
    <mergeCell ref="B73:E73"/>
    <mergeCell ref="B81:E81"/>
    <mergeCell ref="B78:E78"/>
    <mergeCell ref="B84:E84"/>
    <mergeCell ref="B82:E82"/>
    <mergeCell ref="B83:E83"/>
    <mergeCell ref="B21:E21"/>
    <mergeCell ref="D26:E26"/>
    <mergeCell ref="B55:E55"/>
    <mergeCell ref="C37:E37"/>
    <mergeCell ref="B54:E54"/>
    <mergeCell ref="C59:E59"/>
    <mergeCell ref="B56:E56"/>
    <mergeCell ref="B65:E65"/>
    <mergeCell ref="B20:E20"/>
    <mergeCell ref="C58:E58"/>
    <mergeCell ref="C63:E63"/>
    <mergeCell ref="C64:E64"/>
    <mergeCell ref="C62:E62"/>
    <mergeCell ref="B57:E57"/>
    <mergeCell ref="C39:E39"/>
    <mergeCell ref="B69:E69"/>
    <mergeCell ref="B66:E66"/>
    <mergeCell ref="B67:E67"/>
    <mergeCell ref="B72:E72"/>
    <mergeCell ref="B68:E68"/>
    <mergeCell ref="A11:F11"/>
    <mergeCell ref="F17:L17"/>
    <mergeCell ref="G18:I18"/>
    <mergeCell ref="J18:L18"/>
    <mergeCell ref="A18:A19"/>
    <mergeCell ref="G12:I12"/>
    <mergeCell ref="G13:I13"/>
    <mergeCell ref="F18:F19"/>
    <mergeCell ref="G14:I14"/>
    <mergeCell ref="B18:E19"/>
    <mergeCell ref="A4:L5"/>
    <mergeCell ref="E7:K7"/>
    <mergeCell ref="E8:K8"/>
    <mergeCell ref="E9:K9"/>
    <mergeCell ref="E6:H6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1"/>
  <rowBreaks count="1" manualBreakCount="1">
    <brk id="5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showGridLines="0" zoomScale="75" zoomScaleNormal="75" zoomScaleSheetLayoutView="40" zoomScalePageLayoutView="0" workbookViewId="0" topLeftCell="A1">
      <pane ySplit="10" topLeftCell="BM11" activePane="bottomLeft" state="frozen"/>
      <selection pane="topLeft" activeCell="A1" sqref="A1"/>
      <selection pane="bottomLeft" activeCell="R45" sqref="R45"/>
    </sheetView>
  </sheetViews>
  <sheetFormatPr defaultColWidth="9.140625" defaultRowHeight="12.75"/>
  <cols>
    <col min="1" max="1" width="3.7109375" style="87" customWidth="1"/>
    <col min="2" max="3" width="1.57421875" style="87" customWidth="1"/>
    <col min="4" max="4" width="23.00390625" style="87" customWidth="1"/>
    <col min="5" max="5" width="6.57421875" style="87" customWidth="1"/>
    <col min="6" max="6" width="8.28125" style="87" customWidth="1"/>
    <col min="7" max="7" width="10.421875" style="87" customWidth="1"/>
    <col min="8" max="8" width="10.57421875" style="87" customWidth="1"/>
    <col min="9" max="9" width="7.00390625" style="87" customWidth="1"/>
    <col min="10" max="10" width="9.421875" style="87" bestFit="1" customWidth="1"/>
    <col min="11" max="11" width="9.421875" style="87" customWidth="1"/>
    <col min="12" max="12" width="8.28125" style="87" customWidth="1"/>
    <col min="13" max="13" width="10.00390625" style="87" customWidth="1"/>
    <col min="14" max="14" width="8.28125" style="87" customWidth="1"/>
    <col min="15" max="15" width="8.7109375" style="87" customWidth="1"/>
    <col min="16" max="17" width="8.28125" style="87" customWidth="1"/>
    <col min="18" max="18" width="11.421875" style="87" customWidth="1"/>
    <col min="19" max="16384" width="9.140625" style="87" customWidth="1"/>
  </cols>
  <sheetData>
    <row r="1" spans="1:18" ht="12.7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81" t="s">
        <v>428</v>
      </c>
      <c r="O1" s="88"/>
      <c r="P1" s="88"/>
      <c r="Q1" s="88"/>
      <c r="R1" s="88"/>
    </row>
    <row r="2" spans="1:17" ht="14.2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 t="s">
        <v>294</v>
      </c>
      <c r="O2" s="77"/>
      <c r="P2" s="77"/>
      <c r="Q2" s="77"/>
    </row>
    <row r="3" spans="1:18" ht="19.5" customHeight="1">
      <c r="A3" s="457" t="s">
        <v>427</v>
      </c>
      <c r="B3" s="457"/>
      <c r="C3" s="457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</row>
    <row r="4" spans="2:18" s="86" customFormat="1" ht="12.75" customHeight="1">
      <c r="B4" s="78"/>
      <c r="C4" s="78"/>
      <c r="E4" s="333" t="s">
        <v>404</v>
      </c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78"/>
      <c r="Q4" s="78"/>
      <c r="R4" s="78"/>
    </row>
    <row r="5" spans="2:15" s="86" customFormat="1" ht="12.75" customHeight="1">
      <c r="B5" s="78"/>
      <c r="C5" s="78"/>
      <c r="E5" s="342" t="s">
        <v>296</v>
      </c>
      <c r="F5" s="342"/>
      <c r="G5" s="342"/>
      <c r="H5" s="342"/>
      <c r="I5" s="342"/>
      <c r="J5" s="342"/>
      <c r="K5" s="342"/>
      <c r="L5" s="342"/>
      <c r="M5" s="342"/>
      <c r="N5" s="342"/>
      <c r="O5" s="342"/>
    </row>
    <row r="6" spans="1:18" ht="3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</row>
    <row r="7" spans="1:18" ht="22.5" customHeight="1">
      <c r="A7" s="341" t="s">
        <v>426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</row>
    <row r="8" spans="1:18" ht="4.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</row>
    <row r="9" spans="1:18" s="303" customFormat="1" ht="27" customHeight="1">
      <c r="A9" s="452" t="s">
        <v>425</v>
      </c>
      <c r="B9" s="458" t="s">
        <v>149</v>
      </c>
      <c r="C9" s="458"/>
      <c r="D9" s="458"/>
      <c r="E9" s="452" t="s">
        <v>207</v>
      </c>
      <c r="F9" s="452" t="s">
        <v>212</v>
      </c>
      <c r="G9" s="452"/>
      <c r="H9" s="452" t="s">
        <v>424</v>
      </c>
      <c r="I9" s="452" t="s">
        <v>423</v>
      </c>
      <c r="J9" s="452" t="s">
        <v>106</v>
      </c>
      <c r="K9" s="452" t="s">
        <v>422</v>
      </c>
      <c r="L9" s="452" t="s">
        <v>421</v>
      </c>
      <c r="M9" s="452" t="s">
        <v>217</v>
      </c>
      <c r="N9" s="452" t="s">
        <v>208</v>
      </c>
      <c r="O9" s="452"/>
      <c r="P9" s="452" t="s">
        <v>237</v>
      </c>
      <c r="Q9" s="452" t="s">
        <v>420</v>
      </c>
      <c r="R9" s="452" t="s">
        <v>178</v>
      </c>
    </row>
    <row r="10" spans="1:18" s="303" customFormat="1" ht="48">
      <c r="A10" s="452"/>
      <c r="B10" s="458"/>
      <c r="C10" s="458"/>
      <c r="D10" s="458"/>
      <c r="E10" s="452"/>
      <c r="F10" s="210" t="s">
        <v>419</v>
      </c>
      <c r="G10" s="210" t="s">
        <v>242</v>
      </c>
      <c r="H10" s="452"/>
      <c r="I10" s="452"/>
      <c r="J10" s="452"/>
      <c r="K10" s="452"/>
      <c r="L10" s="452"/>
      <c r="M10" s="452"/>
      <c r="N10" s="210" t="s">
        <v>243</v>
      </c>
      <c r="O10" s="210" t="s">
        <v>208</v>
      </c>
      <c r="P10" s="452"/>
      <c r="Q10" s="452"/>
      <c r="R10" s="452"/>
    </row>
    <row r="11" spans="1:18" s="155" customFormat="1" ht="12.75">
      <c r="A11" s="100">
        <v>1</v>
      </c>
      <c r="B11" s="451">
        <v>2</v>
      </c>
      <c r="C11" s="451"/>
      <c r="D11" s="451"/>
      <c r="E11" s="100">
        <v>3</v>
      </c>
      <c r="F11" s="100">
        <v>4</v>
      </c>
      <c r="G11" s="100">
        <v>5</v>
      </c>
      <c r="H11" s="100">
        <v>6</v>
      </c>
      <c r="I11" s="100">
        <v>7</v>
      </c>
      <c r="J11" s="100">
        <v>8</v>
      </c>
      <c r="K11" s="100">
        <v>9</v>
      </c>
      <c r="L11" s="100">
        <v>10</v>
      </c>
      <c r="M11" s="100">
        <v>11</v>
      </c>
      <c r="N11" s="100">
        <v>12</v>
      </c>
      <c r="O11" s="100">
        <v>13</v>
      </c>
      <c r="P11" s="100">
        <v>14</v>
      </c>
      <c r="Q11" s="100">
        <v>15</v>
      </c>
      <c r="R11" s="100">
        <v>16</v>
      </c>
    </row>
    <row r="12" spans="1:18" s="155" customFormat="1" ht="39.75" customHeight="1">
      <c r="A12" s="212" t="s">
        <v>179</v>
      </c>
      <c r="B12" s="454" t="s">
        <v>238</v>
      </c>
      <c r="C12" s="455"/>
      <c r="D12" s="456"/>
      <c r="E12" s="304"/>
      <c r="F12" s="304"/>
      <c r="G12" s="305">
        <v>2962015</v>
      </c>
      <c r="H12" s="305">
        <v>142641</v>
      </c>
      <c r="I12" s="305"/>
      <c r="J12" s="305">
        <v>37536</v>
      </c>
      <c r="K12" s="304"/>
      <c r="L12" s="304"/>
      <c r="M12" s="305">
        <v>357200.6</v>
      </c>
      <c r="N12" s="304"/>
      <c r="O12" s="304"/>
      <c r="P12" s="304"/>
      <c r="Q12" s="304"/>
      <c r="R12" s="291">
        <f>SUM(E12:Q12)</f>
        <v>3499392.6</v>
      </c>
    </row>
    <row r="13" spans="1:18" s="155" customFormat="1" ht="25.5" customHeight="1">
      <c r="A13" s="28" t="s">
        <v>180</v>
      </c>
      <c r="B13" s="213"/>
      <c r="C13" s="418" t="s">
        <v>36</v>
      </c>
      <c r="D13" s="440"/>
      <c r="E13" s="226">
        <f>SUM(E14:E15)</f>
        <v>0</v>
      </c>
      <c r="F13" s="226">
        <f aca="true" t="shared" si="0" ref="F13:R13">SUM(F14:F15)</f>
        <v>0</v>
      </c>
      <c r="G13" s="226">
        <f t="shared" si="0"/>
        <v>0</v>
      </c>
      <c r="H13" s="226">
        <f t="shared" si="0"/>
        <v>0</v>
      </c>
      <c r="I13" s="226">
        <f t="shared" si="0"/>
        <v>0</v>
      </c>
      <c r="J13" s="226">
        <f t="shared" si="0"/>
        <v>0</v>
      </c>
      <c r="K13" s="226">
        <f t="shared" si="0"/>
        <v>0</v>
      </c>
      <c r="L13" s="226">
        <f t="shared" si="0"/>
        <v>0</v>
      </c>
      <c r="M13" s="226">
        <f>SUM(M14:M15)</f>
        <v>78305.11</v>
      </c>
      <c r="N13" s="226">
        <f t="shared" si="0"/>
        <v>0</v>
      </c>
      <c r="O13" s="226">
        <f t="shared" si="0"/>
        <v>0</v>
      </c>
      <c r="P13" s="226">
        <f t="shared" si="0"/>
        <v>0</v>
      </c>
      <c r="Q13" s="226">
        <f t="shared" si="0"/>
        <v>0</v>
      </c>
      <c r="R13" s="226">
        <f t="shared" si="0"/>
        <v>78305.11</v>
      </c>
    </row>
    <row r="14" spans="1:18" s="155" customFormat="1" ht="25.5">
      <c r="A14" s="214" t="s">
        <v>247</v>
      </c>
      <c r="B14" s="215" t="s">
        <v>418</v>
      </c>
      <c r="C14" s="216"/>
      <c r="D14" s="196" t="s">
        <v>37</v>
      </c>
      <c r="E14" s="154"/>
      <c r="F14" s="16"/>
      <c r="G14" s="16"/>
      <c r="H14" s="16"/>
      <c r="I14" s="16"/>
      <c r="J14" s="16"/>
      <c r="K14" s="16"/>
      <c r="L14" s="16"/>
      <c r="M14" s="16">
        <v>52000</v>
      </c>
      <c r="N14" s="16"/>
      <c r="O14" s="16"/>
      <c r="P14" s="16"/>
      <c r="Q14" s="16"/>
      <c r="R14" s="132">
        <f aca="true" t="shared" si="1" ref="R14:R51">SUM(E14:Q14)</f>
        <v>52000</v>
      </c>
    </row>
    <row r="15" spans="1:18" s="155" customFormat="1" ht="25.5">
      <c r="A15" s="100" t="s">
        <v>253</v>
      </c>
      <c r="B15" s="216"/>
      <c r="C15" s="216"/>
      <c r="D15" s="217" t="s">
        <v>38</v>
      </c>
      <c r="E15" s="16"/>
      <c r="F15" s="16"/>
      <c r="G15" s="16"/>
      <c r="H15" s="16"/>
      <c r="I15" s="16"/>
      <c r="J15" s="16"/>
      <c r="K15" s="16"/>
      <c r="L15" s="16"/>
      <c r="M15" s="16">
        <v>26305.11</v>
      </c>
      <c r="N15" s="16"/>
      <c r="O15" s="16"/>
      <c r="P15" s="16"/>
      <c r="Q15" s="16"/>
      <c r="R15" s="132">
        <f t="shared" si="1"/>
        <v>26305.11</v>
      </c>
    </row>
    <row r="16" spans="1:18" s="155" customFormat="1" ht="51" customHeight="1">
      <c r="A16" s="28" t="s">
        <v>181</v>
      </c>
      <c r="B16" s="417" t="s">
        <v>39</v>
      </c>
      <c r="C16" s="459"/>
      <c r="D16" s="460"/>
      <c r="E16" s="226">
        <f>SUM(E17:E19)</f>
        <v>0</v>
      </c>
      <c r="F16" s="226">
        <f aca="true" t="shared" si="2" ref="F16:R16">SUM(F17:F19)</f>
        <v>0</v>
      </c>
      <c r="G16" s="226">
        <f t="shared" si="2"/>
        <v>0</v>
      </c>
      <c r="H16" s="226">
        <f t="shared" si="2"/>
        <v>0</v>
      </c>
      <c r="I16" s="226">
        <f t="shared" si="2"/>
        <v>0</v>
      </c>
      <c r="J16" s="226">
        <f t="shared" si="2"/>
        <v>0</v>
      </c>
      <c r="K16" s="226">
        <f t="shared" si="2"/>
        <v>0</v>
      </c>
      <c r="L16" s="226">
        <f t="shared" si="2"/>
        <v>0</v>
      </c>
      <c r="M16" s="226">
        <f t="shared" si="2"/>
        <v>-12069.12</v>
      </c>
      <c r="N16" s="226">
        <f t="shared" si="2"/>
        <v>0</v>
      </c>
      <c r="O16" s="226">
        <f t="shared" si="2"/>
        <v>0</v>
      </c>
      <c r="P16" s="226">
        <f t="shared" si="2"/>
        <v>0</v>
      </c>
      <c r="Q16" s="226">
        <f t="shared" si="2"/>
        <v>0</v>
      </c>
      <c r="R16" s="226">
        <f t="shared" si="2"/>
        <v>-12069.12</v>
      </c>
    </row>
    <row r="17" spans="1:18" s="155" customFormat="1" ht="12.75">
      <c r="A17" s="218" t="s">
        <v>248</v>
      </c>
      <c r="B17" s="219"/>
      <c r="C17" s="216"/>
      <c r="D17" s="196" t="s">
        <v>40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32">
        <f t="shared" si="1"/>
        <v>0</v>
      </c>
    </row>
    <row r="18" spans="1:18" s="155" customFormat="1" ht="12.75">
      <c r="A18" s="28" t="s">
        <v>249</v>
      </c>
      <c r="B18" s="219"/>
      <c r="C18" s="216"/>
      <c r="D18" s="196" t="s">
        <v>41</v>
      </c>
      <c r="E18" s="154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32">
        <f t="shared" si="1"/>
        <v>0</v>
      </c>
    </row>
    <row r="19" spans="1:18" s="155" customFormat="1" ht="12.75">
      <c r="A19" s="28" t="s">
        <v>250</v>
      </c>
      <c r="B19" s="219"/>
      <c r="C19" s="216"/>
      <c r="D19" s="196" t="s">
        <v>42</v>
      </c>
      <c r="E19" s="154"/>
      <c r="F19" s="16"/>
      <c r="G19" s="16"/>
      <c r="H19" s="16"/>
      <c r="I19" s="16"/>
      <c r="J19" s="16"/>
      <c r="K19" s="16"/>
      <c r="L19" s="16"/>
      <c r="M19" s="16">
        <v>-12069.12</v>
      </c>
      <c r="N19" s="16"/>
      <c r="O19" s="16"/>
      <c r="P19" s="16"/>
      <c r="Q19" s="16"/>
      <c r="R19" s="132">
        <f t="shared" si="1"/>
        <v>-12069.12</v>
      </c>
    </row>
    <row r="20" spans="1:18" s="155" customFormat="1" ht="15" customHeight="1">
      <c r="A20" s="28" t="s">
        <v>182</v>
      </c>
      <c r="B20" s="213"/>
      <c r="C20" s="418" t="s">
        <v>259</v>
      </c>
      <c r="D20" s="440"/>
      <c r="E20" s="154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32">
        <f t="shared" si="1"/>
        <v>0</v>
      </c>
    </row>
    <row r="21" spans="1:18" s="155" customFormat="1" ht="15" customHeight="1">
      <c r="A21" s="28">
        <v>5</v>
      </c>
      <c r="B21" s="301"/>
      <c r="C21" s="222"/>
      <c r="D21" s="223" t="s">
        <v>405</v>
      </c>
      <c r="E21" s="154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32"/>
    </row>
    <row r="22" spans="1:18" s="155" customFormat="1" ht="54.75" customHeight="1">
      <c r="A22" s="212">
        <v>6</v>
      </c>
      <c r="B22" s="453" t="s">
        <v>406</v>
      </c>
      <c r="C22" s="453"/>
      <c r="D22" s="453"/>
      <c r="E22" s="131">
        <f>E12+E13-E16+E20</f>
        <v>0</v>
      </c>
      <c r="F22" s="131">
        <f aca="true" t="shared" si="3" ref="F22:Q22">F12+F13-F16+F20</f>
        <v>0</v>
      </c>
      <c r="G22" s="291">
        <f t="shared" si="3"/>
        <v>2962015</v>
      </c>
      <c r="H22" s="302">
        <f t="shared" si="3"/>
        <v>142641</v>
      </c>
      <c r="I22" s="291">
        <f t="shared" si="3"/>
        <v>0</v>
      </c>
      <c r="J22" s="291">
        <f t="shared" si="3"/>
        <v>37536</v>
      </c>
      <c r="K22" s="291">
        <f t="shared" si="3"/>
        <v>0</v>
      </c>
      <c r="L22" s="291">
        <f t="shared" si="3"/>
        <v>0</v>
      </c>
      <c r="M22" s="291">
        <f>M12+M13+M16+M20</f>
        <v>423436.58999999997</v>
      </c>
      <c r="N22" s="291">
        <f t="shared" si="3"/>
        <v>0</v>
      </c>
      <c r="O22" s="291"/>
      <c r="P22" s="291">
        <f t="shared" si="3"/>
        <v>0</v>
      </c>
      <c r="Q22" s="131">
        <f t="shared" si="3"/>
        <v>0</v>
      </c>
      <c r="R22" s="291">
        <f>R12+R13+R16+R20</f>
        <v>3565628.59</v>
      </c>
    </row>
    <row r="23" spans="1:18" s="155" customFormat="1" ht="39.75" customHeight="1">
      <c r="A23" s="212">
        <v>7</v>
      </c>
      <c r="B23" s="448" t="s">
        <v>73</v>
      </c>
      <c r="C23" s="449"/>
      <c r="D23" s="450"/>
      <c r="E23" s="16" t="s">
        <v>292</v>
      </c>
      <c r="F23" s="285"/>
      <c r="G23" s="288">
        <v>-983045</v>
      </c>
      <c r="H23" s="306">
        <v>-57299</v>
      </c>
      <c r="I23" s="288"/>
      <c r="J23" s="288">
        <v>-21727</v>
      </c>
      <c r="K23" s="288"/>
      <c r="L23" s="288"/>
      <c r="M23" s="288">
        <v>-227974</v>
      </c>
      <c r="N23" s="288" t="s">
        <v>292</v>
      </c>
      <c r="O23" s="288"/>
      <c r="P23" s="288" t="s">
        <v>292</v>
      </c>
      <c r="Q23" s="285" t="s">
        <v>292</v>
      </c>
      <c r="R23" s="307">
        <f t="shared" si="1"/>
        <v>-1290045</v>
      </c>
    </row>
    <row r="24" spans="1:18" s="155" customFormat="1" ht="39.75" customHeight="1">
      <c r="A24" s="218">
        <v>8</v>
      </c>
      <c r="B24" s="219"/>
      <c r="C24" s="418" t="s">
        <v>43</v>
      </c>
      <c r="D24" s="440"/>
      <c r="E24" s="16" t="s">
        <v>292</v>
      </c>
      <c r="F24" s="16"/>
      <c r="G24" s="16"/>
      <c r="H24" s="16"/>
      <c r="I24" s="16"/>
      <c r="J24" s="16"/>
      <c r="K24" s="16"/>
      <c r="L24" s="16"/>
      <c r="M24" s="16">
        <v>-784.61</v>
      </c>
      <c r="N24" s="26" t="s">
        <v>292</v>
      </c>
      <c r="O24" s="16"/>
      <c r="P24" s="16" t="s">
        <v>292</v>
      </c>
      <c r="Q24" s="16" t="s">
        <v>292</v>
      </c>
      <c r="R24" s="280">
        <f t="shared" si="1"/>
        <v>-784.61</v>
      </c>
    </row>
    <row r="25" spans="1:18" s="155" customFormat="1" ht="38.25" customHeight="1">
      <c r="A25" s="218">
        <v>9</v>
      </c>
      <c r="B25" s="219"/>
      <c r="C25" s="418" t="s">
        <v>44</v>
      </c>
      <c r="D25" s="440"/>
      <c r="E25" s="16" t="s">
        <v>292</v>
      </c>
      <c r="F25" s="16"/>
      <c r="G25" s="16">
        <v>-24586.23</v>
      </c>
      <c r="H25" s="16">
        <v>-9514.05</v>
      </c>
      <c r="I25" s="16"/>
      <c r="J25" s="16">
        <v>-2285.78</v>
      </c>
      <c r="K25" s="16"/>
      <c r="L25" s="16"/>
      <c r="M25" s="16">
        <v>-34041.93</v>
      </c>
      <c r="N25" s="26" t="s">
        <v>292</v>
      </c>
      <c r="O25" s="16"/>
      <c r="P25" s="16" t="s">
        <v>292</v>
      </c>
      <c r="Q25" s="16" t="s">
        <v>292</v>
      </c>
      <c r="R25" s="280">
        <f t="shared" si="1"/>
        <v>-70427.98999999999</v>
      </c>
    </row>
    <row r="26" spans="1:18" s="155" customFormat="1" ht="51" customHeight="1">
      <c r="A26" s="218">
        <v>10</v>
      </c>
      <c r="B26" s="219"/>
      <c r="C26" s="418" t="s">
        <v>45</v>
      </c>
      <c r="D26" s="440"/>
      <c r="E26" s="16" t="s">
        <v>292</v>
      </c>
      <c r="F26" s="132">
        <f>SUM(F27:F29)</f>
        <v>0</v>
      </c>
      <c r="G26" s="132">
        <f aca="true" t="shared" si="4" ref="G26:O26">SUM(G27:G29)</f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>
        <f t="shared" si="4"/>
        <v>-12069.12</v>
      </c>
      <c r="N26" s="26" t="s">
        <v>292</v>
      </c>
      <c r="O26" s="132">
        <f t="shared" si="4"/>
        <v>0</v>
      </c>
      <c r="P26" s="16" t="s">
        <v>292</v>
      </c>
      <c r="Q26" s="16" t="s">
        <v>292</v>
      </c>
      <c r="R26" s="280">
        <f>SUM(R27:R29)</f>
        <v>-12069.12</v>
      </c>
    </row>
    <row r="27" spans="1:18" s="155" customFormat="1" ht="12.75">
      <c r="A27" s="220" t="s">
        <v>46</v>
      </c>
      <c r="B27" s="221"/>
      <c r="C27" s="222"/>
      <c r="D27" s="223" t="s">
        <v>40</v>
      </c>
      <c r="E27" s="26" t="s">
        <v>292</v>
      </c>
      <c r="F27" s="16"/>
      <c r="G27" s="16"/>
      <c r="H27" s="16"/>
      <c r="I27" s="16"/>
      <c r="J27" s="16"/>
      <c r="K27" s="16"/>
      <c r="L27" s="16"/>
      <c r="M27" s="16"/>
      <c r="N27" s="26" t="s">
        <v>292</v>
      </c>
      <c r="O27" s="26"/>
      <c r="P27" s="26" t="s">
        <v>292</v>
      </c>
      <c r="Q27" s="26" t="s">
        <v>292</v>
      </c>
      <c r="R27" s="280">
        <f t="shared" si="1"/>
        <v>0</v>
      </c>
    </row>
    <row r="28" spans="1:18" s="155" customFormat="1" ht="12.75">
      <c r="A28" s="220" t="s">
        <v>47</v>
      </c>
      <c r="B28" s="221"/>
      <c r="C28" s="222"/>
      <c r="D28" s="223" t="s">
        <v>41</v>
      </c>
      <c r="E28" s="26" t="s">
        <v>292</v>
      </c>
      <c r="F28" s="16"/>
      <c r="G28" s="16"/>
      <c r="H28" s="16"/>
      <c r="I28" s="16"/>
      <c r="J28" s="16"/>
      <c r="K28" s="16"/>
      <c r="L28" s="16"/>
      <c r="M28" s="16"/>
      <c r="N28" s="26" t="s">
        <v>292</v>
      </c>
      <c r="O28" s="26"/>
      <c r="P28" s="26" t="s">
        <v>292</v>
      </c>
      <c r="Q28" s="26" t="s">
        <v>292</v>
      </c>
      <c r="R28" s="280">
        <f t="shared" si="1"/>
        <v>0</v>
      </c>
    </row>
    <row r="29" spans="1:18" s="155" customFormat="1" ht="12.75">
      <c r="A29" s="220" t="s">
        <v>48</v>
      </c>
      <c r="B29" s="221"/>
      <c r="C29" s="222"/>
      <c r="D29" s="223" t="s">
        <v>42</v>
      </c>
      <c r="E29" s="26" t="s">
        <v>292</v>
      </c>
      <c r="F29" s="16"/>
      <c r="G29" s="16"/>
      <c r="H29" s="16"/>
      <c r="I29" s="16"/>
      <c r="J29" s="16"/>
      <c r="K29" s="16"/>
      <c r="L29" s="16"/>
      <c r="M29" s="16">
        <v>-12069.12</v>
      </c>
      <c r="N29" s="26" t="s">
        <v>292</v>
      </c>
      <c r="O29" s="26"/>
      <c r="P29" s="26" t="s">
        <v>292</v>
      </c>
      <c r="Q29" s="26" t="s">
        <v>292</v>
      </c>
      <c r="R29" s="280">
        <f t="shared" si="1"/>
        <v>-12069.12</v>
      </c>
    </row>
    <row r="30" spans="1:18" s="155" customFormat="1" ht="15" customHeight="1">
      <c r="A30" s="218">
        <v>11</v>
      </c>
      <c r="B30" s="221"/>
      <c r="C30" s="441" t="s">
        <v>259</v>
      </c>
      <c r="D30" s="442"/>
      <c r="E30" s="26" t="s">
        <v>292</v>
      </c>
      <c r="F30" s="16"/>
      <c r="G30" s="16"/>
      <c r="H30" s="16"/>
      <c r="I30" s="16"/>
      <c r="J30" s="16"/>
      <c r="K30" s="16"/>
      <c r="L30" s="16"/>
      <c r="M30" s="16"/>
      <c r="N30" s="26" t="s">
        <v>292</v>
      </c>
      <c r="O30" s="16"/>
      <c r="P30" s="16" t="s">
        <v>292</v>
      </c>
      <c r="Q30" s="16" t="s">
        <v>292</v>
      </c>
      <c r="R30" s="280">
        <f t="shared" si="1"/>
        <v>0</v>
      </c>
    </row>
    <row r="31" spans="1:18" s="155" customFormat="1" ht="15" customHeight="1">
      <c r="A31" s="218">
        <v>12</v>
      </c>
      <c r="B31" s="221"/>
      <c r="C31" s="222"/>
      <c r="D31" s="223" t="s">
        <v>405</v>
      </c>
      <c r="E31" s="26" t="s">
        <v>348</v>
      </c>
      <c r="F31" s="16"/>
      <c r="G31" s="16"/>
      <c r="H31" s="16"/>
      <c r="I31" s="16"/>
      <c r="J31" s="16"/>
      <c r="K31" s="16"/>
      <c r="L31" s="16"/>
      <c r="M31" s="16"/>
      <c r="N31" s="26"/>
      <c r="O31" s="16"/>
      <c r="P31" s="16"/>
      <c r="Q31" s="16"/>
      <c r="R31" s="280"/>
    </row>
    <row r="32" spans="1:18" s="155" customFormat="1" ht="54.75" customHeight="1">
      <c r="A32" s="212">
        <v>13</v>
      </c>
      <c r="B32" s="448" t="s">
        <v>429</v>
      </c>
      <c r="C32" s="449"/>
      <c r="D32" s="450"/>
      <c r="E32" s="16" t="s">
        <v>292</v>
      </c>
      <c r="F32" s="131">
        <f>F23+F24+F25-F26+F30</f>
        <v>0</v>
      </c>
      <c r="G32" s="131">
        <f aca="true" t="shared" si="5" ref="G32:L32">G23+G24+G25-G26+G30</f>
        <v>-1007631.23</v>
      </c>
      <c r="H32" s="131">
        <f t="shared" si="5"/>
        <v>-66813.05</v>
      </c>
      <c r="I32" s="131">
        <f t="shared" si="5"/>
        <v>0</v>
      </c>
      <c r="J32" s="131">
        <f t="shared" si="5"/>
        <v>-24012.78</v>
      </c>
      <c r="K32" s="131">
        <f t="shared" si="5"/>
        <v>0</v>
      </c>
      <c r="L32" s="131">
        <f t="shared" si="5"/>
        <v>0</v>
      </c>
      <c r="M32" s="291">
        <f>M23+M24+M25-M26+M30</f>
        <v>-250731.41999999998</v>
      </c>
      <c r="N32" s="26" t="s">
        <v>292</v>
      </c>
      <c r="O32" s="131"/>
      <c r="P32" s="16" t="s">
        <v>292</v>
      </c>
      <c r="Q32" s="16" t="s">
        <v>292</v>
      </c>
      <c r="R32" s="291">
        <f>R23+R24+R25-R26+R30</f>
        <v>-1349188.48</v>
      </c>
    </row>
    <row r="33" spans="1:18" s="155" customFormat="1" ht="39.75" customHeight="1">
      <c r="A33" s="212">
        <v>14</v>
      </c>
      <c r="B33" s="443" t="s">
        <v>209</v>
      </c>
      <c r="C33" s="444"/>
      <c r="D33" s="450"/>
      <c r="E33" s="16" t="s">
        <v>292</v>
      </c>
      <c r="F33" s="16"/>
      <c r="G33" s="16"/>
      <c r="H33" s="16"/>
      <c r="I33" s="300"/>
      <c r="J33" s="16"/>
      <c r="K33" s="16"/>
      <c r="L33" s="224"/>
      <c r="M33" s="16"/>
      <c r="N33" s="26" t="s">
        <v>292</v>
      </c>
      <c r="O33" s="16"/>
      <c r="P33" s="16"/>
      <c r="Q33" s="16"/>
      <c r="R33" s="280">
        <f t="shared" si="1"/>
        <v>0</v>
      </c>
    </row>
    <row r="34" spans="1:18" s="155" customFormat="1" ht="39.75" customHeight="1">
      <c r="A34" s="218">
        <v>15</v>
      </c>
      <c r="B34" s="219"/>
      <c r="C34" s="418" t="s">
        <v>49</v>
      </c>
      <c r="D34" s="440"/>
      <c r="E34" s="16" t="s">
        <v>292</v>
      </c>
      <c r="F34" s="16"/>
      <c r="G34" s="16"/>
      <c r="H34" s="16"/>
      <c r="I34" s="224"/>
      <c r="J34" s="16"/>
      <c r="K34" s="16"/>
      <c r="L34" s="224"/>
      <c r="M34" s="16"/>
      <c r="N34" s="26" t="s">
        <v>292</v>
      </c>
      <c r="O34" s="16"/>
      <c r="P34" s="16"/>
      <c r="Q34" s="16"/>
      <c r="R34" s="280">
        <f t="shared" si="1"/>
        <v>0</v>
      </c>
    </row>
    <row r="35" spans="1:18" s="155" customFormat="1" ht="29.25" customHeight="1">
      <c r="A35" s="218">
        <v>16</v>
      </c>
      <c r="B35" s="219"/>
      <c r="C35" s="418" t="s">
        <v>50</v>
      </c>
      <c r="D35" s="440"/>
      <c r="E35" s="10" t="s">
        <v>292</v>
      </c>
      <c r="F35" s="10"/>
      <c r="G35" s="10"/>
      <c r="H35" s="10"/>
      <c r="I35" s="38"/>
      <c r="J35" s="10"/>
      <c r="K35" s="10"/>
      <c r="L35" s="38"/>
      <c r="M35" s="10"/>
      <c r="N35" s="26" t="s">
        <v>292</v>
      </c>
      <c r="O35" s="10"/>
      <c r="P35" s="10"/>
      <c r="Q35" s="10"/>
      <c r="R35" s="280">
        <f t="shared" si="1"/>
        <v>0</v>
      </c>
    </row>
    <row r="36" spans="1:18" s="155" customFormat="1" ht="39.75" customHeight="1">
      <c r="A36" s="218">
        <v>17</v>
      </c>
      <c r="B36" s="219"/>
      <c r="C36" s="418" t="s">
        <v>51</v>
      </c>
      <c r="D36" s="440"/>
      <c r="E36" s="16" t="s">
        <v>292</v>
      </c>
      <c r="F36" s="16"/>
      <c r="G36" s="16"/>
      <c r="H36" s="16"/>
      <c r="I36" s="224"/>
      <c r="J36" s="16"/>
      <c r="K36" s="16"/>
      <c r="L36" s="224"/>
      <c r="M36" s="16"/>
      <c r="N36" s="26" t="s">
        <v>292</v>
      </c>
      <c r="O36" s="16"/>
      <c r="P36" s="16"/>
      <c r="Q36" s="16"/>
      <c r="R36" s="280">
        <f t="shared" si="1"/>
        <v>0</v>
      </c>
    </row>
    <row r="37" spans="1:18" s="155" customFormat="1" ht="45.75" customHeight="1">
      <c r="A37" s="218">
        <v>18</v>
      </c>
      <c r="B37" s="219"/>
      <c r="C37" s="418" t="s">
        <v>52</v>
      </c>
      <c r="D37" s="440"/>
      <c r="E37" s="16" t="s">
        <v>292</v>
      </c>
      <c r="F37" s="132">
        <f>SUM(F38:F40)</f>
        <v>0</v>
      </c>
      <c r="G37" s="132">
        <f aca="true" t="shared" si="6" ref="G37:N37">SUM(G38:G40)</f>
        <v>0</v>
      </c>
      <c r="H37" s="132">
        <f t="shared" si="6"/>
        <v>0</v>
      </c>
      <c r="I37" s="132">
        <f t="shared" si="6"/>
        <v>0</v>
      </c>
      <c r="J37" s="132">
        <f t="shared" si="6"/>
        <v>0</v>
      </c>
      <c r="K37" s="132">
        <f t="shared" si="6"/>
        <v>0</v>
      </c>
      <c r="L37" s="132">
        <f t="shared" si="6"/>
        <v>0</v>
      </c>
      <c r="M37" s="132">
        <f t="shared" si="6"/>
        <v>0</v>
      </c>
      <c r="N37" s="132">
        <f t="shared" si="6"/>
        <v>0</v>
      </c>
      <c r="O37" s="132">
        <f>SUM(O38:O40)</f>
        <v>0</v>
      </c>
      <c r="P37" s="132">
        <f>SUM(P38:P40)</f>
        <v>0</v>
      </c>
      <c r="Q37" s="132">
        <f>SUM(Q38:Q40)</f>
        <v>0</v>
      </c>
      <c r="R37" s="280">
        <f>SUM(R38:R40)</f>
        <v>0</v>
      </c>
    </row>
    <row r="38" spans="1:18" s="155" customFormat="1" ht="12.75">
      <c r="A38" s="220" t="s">
        <v>407</v>
      </c>
      <c r="B38" s="221"/>
      <c r="C38" s="222"/>
      <c r="D38" s="223" t="s">
        <v>40</v>
      </c>
      <c r="E38" s="26" t="s">
        <v>292</v>
      </c>
      <c r="F38" s="16"/>
      <c r="G38" s="16"/>
      <c r="H38" s="16"/>
      <c r="I38" s="224"/>
      <c r="J38" s="16"/>
      <c r="K38" s="16"/>
      <c r="L38" s="224"/>
      <c r="M38" s="16"/>
      <c r="N38" s="26" t="s">
        <v>292</v>
      </c>
      <c r="O38" s="16"/>
      <c r="P38" s="16"/>
      <c r="Q38" s="16"/>
      <c r="R38" s="280">
        <f t="shared" si="1"/>
        <v>0</v>
      </c>
    </row>
    <row r="39" spans="1:18" s="155" customFormat="1" ht="12.75">
      <c r="A39" s="220" t="s">
        <v>408</v>
      </c>
      <c r="B39" s="221"/>
      <c r="C39" s="222"/>
      <c r="D39" s="223" t="s">
        <v>41</v>
      </c>
      <c r="E39" s="26" t="s">
        <v>292</v>
      </c>
      <c r="F39" s="16"/>
      <c r="G39" s="16"/>
      <c r="H39" s="16"/>
      <c r="I39" s="224"/>
      <c r="J39" s="16"/>
      <c r="K39" s="16"/>
      <c r="L39" s="224"/>
      <c r="M39" s="16"/>
      <c r="N39" s="26" t="s">
        <v>292</v>
      </c>
      <c r="O39" s="16"/>
      <c r="P39" s="16"/>
      <c r="Q39" s="16"/>
      <c r="R39" s="280">
        <f t="shared" si="1"/>
        <v>0</v>
      </c>
    </row>
    <row r="40" spans="1:18" s="155" customFormat="1" ht="12.75">
      <c r="A40" s="220" t="s">
        <v>409</v>
      </c>
      <c r="B40" s="221"/>
      <c r="C40" s="222"/>
      <c r="D40" s="223" t="s">
        <v>42</v>
      </c>
      <c r="E40" s="26" t="s">
        <v>292</v>
      </c>
      <c r="F40" s="16"/>
      <c r="G40" s="16"/>
      <c r="H40" s="16"/>
      <c r="I40" s="224"/>
      <c r="J40" s="16"/>
      <c r="K40" s="16"/>
      <c r="L40" s="224"/>
      <c r="M40" s="16"/>
      <c r="N40" s="26" t="s">
        <v>292</v>
      </c>
      <c r="O40" s="16"/>
      <c r="P40" s="16"/>
      <c r="Q40" s="16"/>
      <c r="R40" s="280">
        <f t="shared" si="1"/>
        <v>0</v>
      </c>
    </row>
    <row r="41" spans="1:18" s="155" customFormat="1" ht="15" customHeight="1">
      <c r="A41" s="218">
        <v>19</v>
      </c>
      <c r="B41" s="221"/>
      <c r="C41" s="441" t="s">
        <v>259</v>
      </c>
      <c r="D41" s="442"/>
      <c r="E41" s="16" t="s">
        <v>292</v>
      </c>
      <c r="F41" s="16"/>
      <c r="G41" s="16"/>
      <c r="H41" s="16"/>
      <c r="I41" s="224"/>
      <c r="J41" s="224"/>
      <c r="K41" s="224"/>
      <c r="L41" s="224"/>
      <c r="M41" s="16"/>
      <c r="N41" s="26" t="s">
        <v>292</v>
      </c>
      <c r="O41" s="16"/>
      <c r="P41" s="16"/>
      <c r="Q41" s="16"/>
      <c r="R41" s="280">
        <f t="shared" si="1"/>
        <v>0</v>
      </c>
    </row>
    <row r="42" spans="1:18" s="155" customFormat="1" ht="15" customHeight="1">
      <c r="A42" s="218">
        <v>20</v>
      </c>
      <c r="B42" s="221"/>
      <c r="C42" s="222"/>
      <c r="D42" s="223" t="s">
        <v>405</v>
      </c>
      <c r="E42" s="16" t="s">
        <v>348</v>
      </c>
      <c r="F42" s="16"/>
      <c r="G42" s="16"/>
      <c r="H42" s="16"/>
      <c r="I42" s="224"/>
      <c r="J42" s="224"/>
      <c r="K42" s="224"/>
      <c r="L42" s="224"/>
      <c r="M42" s="16"/>
      <c r="N42" s="26"/>
      <c r="O42" s="16"/>
      <c r="P42" s="16"/>
      <c r="Q42" s="16"/>
      <c r="R42" s="280"/>
    </row>
    <row r="43" spans="1:18" s="155" customFormat="1" ht="54.75" customHeight="1">
      <c r="A43" s="212">
        <v>21</v>
      </c>
      <c r="B43" s="439" t="s">
        <v>53</v>
      </c>
      <c r="C43" s="439"/>
      <c r="D43" s="439"/>
      <c r="E43" s="16" t="s">
        <v>292</v>
      </c>
      <c r="F43" s="131">
        <f>F33+F34+F35-F36-F37+F41</f>
        <v>0</v>
      </c>
      <c r="G43" s="131">
        <v>0</v>
      </c>
      <c r="H43" s="131">
        <f aca="true" t="shared" si="7" ref="H43:M43">H33+H34+H35-H36-H37+H41</f>
        <v>0</v>
      </c>
      <c r="I43" s="131">
        <f t="shared" si="7"/>
        <v>0</v>
      </c>
      <c r="J43" s="131">
        <f t="shared" si="7"/>
        <v>0</v>
      </c>
      <c r="K43" s="131">
        <f t="shared" si="7"/>
        <v>0</v>
      </c>
      <c r="L43" s="131">
        <f t="shared" si="7"/>
        <v>0</v>
      </c>
      <c r="M43" s="131">
        <f t="shared" si="7"/>
        <v>0</v>
      </c>
      <c r="N43" s="131">
        <v>0</v>
      </c>
      <c r="O43" s="131">
        <f>O33+O34+O35-O36-O37+O41</f>
        <v>0</v>
      </c>
      <c r="P43" s="131">
        <f>P33+P34+P35-P36-P37+P41</f>
        <v>0</v>
      </c>
      <c r="Q43" s="131">
        <f>Q33+Q34+Q35-Q36-Q37+Q41</f>
        <v>0</v>
      </c>
      <c r="R43" s="291">
        <f>R33+R34+R35-R36-R37+R41</f>
        <v>0</v>
      </c>
    </row>
    <row r="44" spans="1:18" s="155" customFormat="1" ht="30.75" customHeight="1">
      <c r="A44" s="212">
        <v>22</v>
      </c>
      <c r="B44" s="443" t="s">
        <v>239</v>
      </c>
      <c r="C44" s="444"/>
      <c r="D44" s="445"/>
      <c r="E44" s="16"/>
      <c r="F44" s="16" t="s">
        <v>292</v>
      </c>
      <c r="G44" s="16" t="s">
        <v>292</v>
      </c>
      <c r="H44" s="16" t="s">
        <v>292</v>
      </c>
      <c r="I44" s="16"/>
      <c r="J44" s="16" t="s">
        <v>292</v>
      </c>
      <c r="K44" s="16" t="s">
        <v>292</v>
      </c>
      <c r="L44" s="16"/>
      <c r="M44" s="16" t="s">
        <v>292</v>
      </c>
      <c r="N44" s="16"/>
      <c r="O44" s="16" t="s">
        <v>292</v>
      </c>
      <c r="P44" s="16" t="s">
        <v>292</v>
      </c>
      <c r="Q44" s="16" t="s">
        <v>292</v>
      </c>
      <c r="R44" s="280">
        <f t="shared" si="1"/>
        <v>0</v>
      </c>
    </row>
    <row r="45" spans="1:18" s="155" customFormat="1" ht="45" customHeight="1">
      <c r="A45" s="218">
        <v>23</v>
      </c>
      <c r="B45" s="411" t="s">
        <v>54</v>
      </c>
      <c r="C45" s="446"/>
      <c r="D45" s="447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80">
        <f t="shared" si="1"/>
        <v>0</v>
      </c>
    </row>
    <row r="46" spans="1:18" s="155" customFormat="1" ht="39.75" customHeight="1">
      <c r="A46" s="218">
        <v>24</v>
      </c>
      <c r="B46" s="219"/>
      <c r="C46" s="418" t="s">
        <v>417</v>
      </c>
      <c r="D46" s="440"/>
      <c r="E46" s="16"/>
      <c r="F46" s="16" t="s">
        <v>292</v>
      </c>
      <c r="G46" s="16" t="s">
        <v>292</v>
      </c>
      <c r="H46" s="16" t="s">
        <v>292</v>
      </c>
      <c r="I46" s="16"/>
      <c r="J46" s="16" t="s">
        <v>292</v>
      </c>
      <c r="K46" s="16" t="s">
        <v>292</v>
      </c>
      <c r="L46" s="16"/>
      <c r="M46" s="16" t="s">
        <v>292</v>
      </c>
      <c r="N46" s="16"/>
      <c r="O46" s="16" t="s">
        <v>292</v>
      </c>
      <c r="P46" s="16" t="s">
        <v>292</v>
      </c>
      <c r="Q46" s="16" t="s">
        <v>292</v>
      </c>
      <c r="R46" s="280">
        <f t="shared" si="1"/>
        <v>0</v>
      </c>
    </row>
    <row r="47" spans="1:18" s="155" customFormat="1" ht="45" customHeight="1">
      <c r="A47" s="218">
        <v>25</v>
      </c>
      <c r="B47" s="215"/>
      <c r="C47" s="418" t="s">
        <v>55</v>
      </c>
      <c r="D47" s="440"/>
      <c r="E47" s="132">
        <f>SUM(E48:E50)</f>
        <v>0</v>
      </c>
      <c r="F47" s="26" t="s">
        <v>292</v>
      </c>
      <c r="G47" s="26" t="s">
        <v>292</v>
      </c>
      <c r="H47" s="26" t="s">
        <v>292</v>
      </c>
      <c r="I47" s="132">
        <f>SUM(I48:I50)</f>
        <v>0</v>
      </c>
      <c r="J47" s="26" t="s">
        <v>292</v>
      </c>
      <c r="K47" s="26" t="s">
        <v>292</v>
      </c>
      <c r="L47" s="132">
        <f>SUM(L48:L50)</f>
        <v>0</v>
      </c>
      <c r="M47" s="26" t="s">
        <v>292</v>
      </c>
      <c r="N47" s="132">
        <f>SUM(N48:N50)</f>
        <v>0</v>
      </c>
      <c r="O47" s="26" t="s">
        <v>292</v>
      </c>
      <c r="P47" s="26" t="s">
        <v>292</v>
      </c>
      <c r="Q47" s="26" t="s">
        <v>292</v>
      </c>
      <c r="R47" s="280">
        <f>SUM(R48:R50)</f>
        <v>0</v>
      </c>
    </row>
    <row r="48" spans="1:18" s="155" customFormat="1" ht="12.75">
      <c r="A48" s="220" t="s">
        <v>410</v>
      </c>
      <c r="B48" s="225"/>
      <c r="C48" s="222"/>
      <c r="D48" s="223" t="s">
        <v>40</v>
      </c>
      <c r="E48" s="26"/>
      <c r="F48" s="26" t="s">
        <v>292</v>
      </c>
      <c r="G48" s="26" t="s">
        <v>292</v>
      </c>
      <c r="H48" s="26" t="s">
        <v>292</v>
      </c>
      <c r="I48" s="26"/>
      <c r="J48" s="26" t="s">
        <v>292</v>
      </c>
      <c r="K48" s="26" t="s">
        <v>292</v>
      </c>
      <c r="L48" s="26"/>
      <c r="M48" s="26" t="s">
        <v>292</v>
      </c>
      <c r="N48" s="26"/>
      <c r="O48" s="26" t="s">
        <v>292</v>
      </c>
      <c r="P48" s="26" t="s">
        <v>292</v>
      </c>
      <c r="Q48" s="26" t="s">
        <v>292</v>
      </c>
      <c r="R48" s="280">
        <f t="shared" si="1"/>
        <v>0</v>
      </c>
    </row>
    <row r="49" spans="1:18" s="155" customFormat="1" ht="12.75">
      <c r="A49" s="220" t="s">
        <v>411</v>
      </c>
      <c r="B49" s="225"/>
      <c r="C49" s="222"/>
      <c r="D49" s="223" t="s">
        <v>41</v>
      </c>
      <c r="E49" s="26"/>
      <c r="F49" s="26" t="s">
        <v>292</v>
      </c>
      <c r="G49" s="26" t="s">
        <v>292</v>
      </c>
      <c r="H49" s="26" t="s">
        <v>292</v>
      </c>
      <c r="I49" s="26"/>
      <c r="J49" s="26" t="s">
        <v>292</v>
      </c>
      <c r="K49" s="26" t="s">
        <v>292</v>
      </c>
      <c r="L49" s="26"/>
      <c r="M49" s="26" t="s">
        <v>292</v>
      </c>
      <c r="N49" s="26"/>
      <c r="O49" s="26" t="s">
        <v>292</v>
      </c>
      <c r="P49" s="26" t="s">
        <v>292</v>
      </c>
      <c r="Q49" s="26" t="s">
        <v>292</v>
      </c>
      <c r="R49" s="280">
        <f t="shared" si="1"/>
        <v>0</v>
      </c>
    </row>
    <row r="50" spans="1:18" s="155" customFormat="1" ht="12.75">
      <c r="A50" s="220" t="s">
        <v>412</v>
      </c>
      <c r="B50" s="225"/>
      <c r="C50" s="222"/>
      <c r="D50" s="223" t="s">
        <v>42</v>
      </c>
      <c r="E50" s="26"/>
      <c r="F50" s="26" t="s">
        <v>292</v>
      </c>
      <c r="G50" s="26" t="s">
        <v>292</v>
      </c>
      <c r="H50" s="26" t="s">
        <v>292</v>
      </c>
      <c r="I50" s="26"/>
      <c r="J50" s="26" t="s">
        <v>292</v>
      </c>
      <c r="K50" s="26" t="s">
        <v>292</v>
      </c>
      <c r="L50" s="26"/>
      <c r="M50" s="26" t="s">
        <v>292</v>
      </c>
      <c r="N50" s="26"/>
      <c r="O50" s="26" t="s">
        <v>292</v>
      </c>
      <c r="P50" s="26" t="s">
        <v>292</v>
      </c>
      <c r="Q50" s="26" t="s">
        <v>292</v>
      </c>
      <c r="R50" s="280">
        <f t="shared" si="1"/>
        <v>0</v>
      </c>
    </row>
    <row r="51" spans="1:18" s="155" customFormat="1" ht="15" customHeight="1">
      <c r="A51" s="220" t="s">
        <v>413</v>
      </c>
      <c r="B51" s="221"/>
      <c r="C51" s="441" t="s">
        <v>259</v>
      </c>
      <c r="D51" s="442"/>
      <c r="E51" s="16"/>
      <c r="F51" s="16" t="s">
        <v>292</v>
      </c>
      <c r="G51" s="16" t="s">
        <v>292</v>
      </c>
      <c r="H51" s="16" t="s">
        <v>292</v>
      </c>
      <c r="I51" s="16"/>
      <c r="J51" s="16" t="s">
        <v>292</v>
      </c>
      <c r="K51" s="16" t="s">
        <v>292</v>
      </c>
      <c r="L51" s="16"/>
      <c r="M51" s="16" t="s">
        <v>292</v>
      </c>
      <c r="N51" s="16"/>
      <c r="O51" s="16" t="s">
        <v>292</v>
      </c>
      <c r="P51" s="16" t="s">
        <v>292</v>
      </c>
      <c r="Q51" s="16" t="s">
        <v>292</v>
      </c>
      <c r="R51" s="280">
        <f t="shared" si="1"/>
        <v>0</v>
      </c>
    </row>
    <row r="52" spans="1:18" s="155" customFormat="1" ht="15" customHeight="1">
      <c r="A52" s="220" t="s">
        <v>414</v>
      </c>
      <c r="B52" s="221"/>
      <c r="C52" s="222"/>
      <c r="D52" s="223" t="s">
        <v>405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280"/>
    </row>
    <row r="53" spans="1:18" s="155" customFormat="1" ht="41.25" customHeight="1">
      <c r="A53" s="212">
        <v>28</v>
      </c>
      <c r="B53" s="448" t="s">
        <v>59</v>
      </c>
      <c r="C53" s="449"/>
      <c r="D53" s="450"/>
      <c r="E53" s="131">
        <f>E44+E45+E46-E47+E51</f>
        <v>0</v>
      </c>
      <c r="F53" s="26" t="s">
        <v>292</v>
      </c>
      <c r="G53" s="26" t="s">
        <v>348</v>
      </c>
      <c r="H53" s="26" t="s">
        <v>348</v>
      </c>
      <c r="I53" s="131">
        <f>I44+I45+I46-I47+I51</f>
        <v>0</v>
      </c>
      <c r="J53" s="26"/>
      <c r="K53" s="26"/>
      <c r="L53" s="131">
        <f>L44+L45+L46-L47+L51</f>
        <v>0</v>
      </c>
      <c r="M53" s="26"/>
      <c r="N53" s="131">
        <f>N44+N45+N46-N47+N51</f>
        <v>0</v>
      </c>
      <c r="O53" s="26"/>
      <c r="P53" s="26"/>
      <c r="Q53" s="26"/>
      <c r="R53" s="291">
        <f>R44+R45+R46-R47+R51</f>
        <v>0</v>
      </c>
    </row>
    <row r="54" spans="1:18" s="155" customFormat="1" ht="54.75" customHeight="1">
      <c r="A54" s="212">
        <v>29</v>
      </c>
      <c r="B54" s="439" t="s">
        <v>416</v>
      </c>
      <c r="C54" s="439"/>
      <c r="D54" s="439"/>
      <c r="E54" s="131">
        <f>E22+E53</f>
        <v>0</v>
      </c>
      <c r="F54" s="131">
        <f>F22-F32-F43</f>
        <v>0</v>
      </c>
      <c r="G54" s="302">
        <f>G22+G32+G43</f>
        <v>1954383.77</v>
      </c>
      <c r="H54" s="291">
        <f aca="true" t="shared" si="8" ref="H54:O54">H22+H32+H43</f>
        <v>75827.95</v>
      </c>
      <c r="I54" s="131">
        <f t="shared" si="8"/>
        <v>0</v>
      </c>
      <c r="J54" s="291">
        <f t="shared" si="8"/>
        <v>13523.220000000001</v>
      </c>
      <c r="K54" s="131">
        <f t="shared" si="8"/>
        <v>0</v>
      </c>
      <c r="L54" s="131">
        <f t="shared" si="8"/>
        <v>0</v>
      </c>
      <c r="M54" s="302">
        <f>M22+M32+M43</f>
        <v>172705.16999999998</v>
      </c>
      <c r="N54" s="131">
        <v>0</v>
      </c>
      <c r="O54" s="131">
        <f t="shared" si="8"/>
        <v>0</v>
      </c>
      <c r="P54" s="131">
        <v>0</v>
      </c>
      <c r="Q54" s="131">
        <v>0</v>
      </c>
      <c r="R54" s="302">
        <f>R22+R32+R43</f>
        <v>2216440.11</v>
      </c>
    </row>
    <row r="55" spans="1:18" s="155" customFormat="1" ht="54.75" customHeight="1">
      <c r="A55" s="212">
        <v>30</v>
      </c>
      <c r="B55" s="439" t="s">
        <v>415</v>
      </c>
      <c r="C55" s="439"/>
      <c r="D55" s="439"/>
      <c r="E55" s="131">
        <f>E12+E44</f>
        <v>0</v>
      </c>
      <c r="F55" s="131">
        <f>F12-F23-F33</f>
        <v>0</v>
      </c>
      <c r="G55" s="308">
        <f>G12+G23</f>
        <v>1978970</v>
      </c>
      <c r="H55" s="309">
        <f aca="true" t="shared" si="9" ref="H55:R55">H12+H23</f>
        <v>85342</v>
      </c>
      <c r="I55" s="310">
        <f t="shared" si="9"/>
        <v>0</v>
      </c>
      <c r="J55" s="309">
        <f t="shared" si="9"/>
        <v>15809</v>
      </c>
      <c r="K55" s="310">
        <f t="shared" si="9"/>
        <v>0</v>
      </c>
      <c r="L55" s="310">
        <f t="shared" si="9"/>
        <v>0</v>
      </c>
      <c r="M55" s="309">
        <f t="shared" si="9"/>
        <v>129226.59999999998</v>
      </c>
      <c r="N55" s="310"/>
      <c r="O55" s="310">
        <f t="shared" si="9"/>
        <v>0</v>
      </c>
      <c r="P55" s="310">
        <v>0</v>
      </c>
      <c r="Q55" s="310">
        <v>0</v>
      </c>
      <c r="R55" s="308">
        <f t="shared" si="9"/>
        <v>2209347.6</v>
      </c>
    </row>
    <row r="56" spans="1:18" s="155" customFormat="1" ht="12.75">
      <c r="A56" s="97" t="s">
        <v>56</v>
      </c>
      <c r="B56" s="97"/>
      <c r="C56" s="97"/>
      <c r="D56" s="97"/>
      <c r="E56" s="97"/>
      <c r="F56" s="97"/>
      <c r="G56" s="97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</row>
    <row r="57" spans="1:18" s="155" customFormat="1" ht="12.75">
      <c r="A57" s="97" t="s">
        <v>57</v>
      </c>
      <c r="B57" s="97"/>
      <c r="C57" s="97"/>
      <c r="D57" s="97"/>
      <c r="E57" s="97"/>
      <c r="F57" s="97"/>
      <c r="G57" s="97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</row>
    <row r="58" spans="1:18" ht="12.7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3:6" ht="12.75">
      <c r="C59" s="95"/>
      <c r="D59" s="96"/>
      <c r="F59" s="95"/>
    </row>
    <row r="60" spans="4:6" ht="12.75">
      <c r="D60" s="95"/>
      <c r="F60" s="95"/>
    </row>
  </sheetData>
  <sheetProtection/>
  <mergeCells count="45">
    <mergeCell ref="P9:P10"/>
    <mergeCell ref="R9:R10"/>
    <mergeCell ref="H9:H10"/>
    <mergeCell ref="I9:I10"/>
    <mergeCell ref="L9:L10"/>
    <mergeCell ref="M9:M10"/>
    <mergeCell ref="N9:O9"/>
    <mergeCell ref="B33:D33"/>
    <mergeCell ref="C13:D13"/>
    <mergeCell ref="C36:D36"/>
    <mergeCell ref="C37:D37"/>
    <mergeCell ref="C30:D30"/>
    <mergeCell ref="C35:D35"/>
    <mergeCell ref="B23:D23"/>
    <mergeCell ref="C25:D25"/>
    <mergeCell ref="C34:D34"/>
    <mergeCell ref="B16:D16"/>
    <mergeCell ref="A3:R3"/>
    <mergeCell ref="A7:R7"/>
    <mergeCell ref="A9:A10"/>
    <mergeCell ref="B9:D10"/>
    <mergeCell ref="E9:E10"/>
    <mergeCell ref="J9:J10"/>
    <mergeCell ref="E4:O4"/>
    <mergeCell ref="E5:O5"/>
    <mergeCell ref="Q9:Q10"/>
    <mergeCell ref="K9:K10"/>
    <mergeCell ref="B11:D11"/>
    <mergeCell ref="F9:G9"/>
    <mergeCell ref="B32:D32"/>
    <mergeCell ref="C20:D20"/>
    <mergeCell ref="C24:D24"/>
    <mergeCell ref="B22:D22"/>
    <mergeCell ref="B12:D12"/>
    <mergeCell ref="C26:D26"/>
    <mergeCell ref="C51:D51"/>
    <mergeCell ref="B53:D53"/>
    <mergeCell ref="B54:D54"/>
    <mergeCell ref="B55:D55"/>
    <mergeCell ref="C46:D46"/>
    <mergeCell ref="C47:D47"/>
    <mergeCell ref="C41:D41"/>
    <mergeCell ref="B43:D43"/>
    <mergeCell ref="B44:D44"/>
    <mergeCell ref="B45:D45"/>
  </mergeCells>
  <printOptions horizontalCentered="1"/>
  <pageMargins left="0.35433070866141736" right="0.35433070866141736" top="0.5905511811023623" bottom="0.3937007874015748" header="0.31496062992125984" footer="0.31496062992125984"/>
  <pageSetup fitToHeight="2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showGridLines="0" tabSelected="1" zoomScale="85" zoomScaleNormal="85" zoomScalePageLayoutView="0" workbookViewId="0" topLeftCell="A7">
      <selection activeCell="D15" sqref="D15:D25"/>
    </sheetView>
  </sheetViews>
  <sheetFormatPr defaultColWidth="9.140625" defaultRowHeight="12.75"/>
  <cols>
    <col min="1" max="1" width="6.00390625" style="128" customWidth="1"/>
    <col min="2" max="2" width="32.140625" style="87" customWidth="1"/>
    <col min="3" max="3" width="11.00390625" style="87" customWidth="1"/>
    <col min="4" max="4" width="9.140625" style="87" customWidth="1"/>
    <col min="5" max="5" width="9.28125" style="87" customWidth="1"/>
    <col min="6" max="6" width="8.7109375" style="87" customWidth="1"/>
    <col min="7" max="8" width="10.00390625" style="87" customWidth="1"/>
    <col min="9" max="9" width="10.8515625" style="87" customWidth="1"/>
    <col min="10" max="10" width="8.8515625" style="87" customWidth="1"/>
    <col min="11" max="11" width="10.00390625" style="87" customWidth="1"/>
    <col min="12" max="12" width="8.140625" style="87" customWidth="1"/>
    <col min="13" max="13" width="11.57421875" style="87" customWidth="1"/>
    <col min="14" max="14" width="13.140625" style="87" customWidth="1"/>
    <col min="15" max="16384" width="9.140625" style="87" customWidth="1"/>
  </cols>
  <sheetData>
    <row r="1" ht="12.75">
      <c r="I1" s="87" t="s">
        <v>4</v>
      </c>
    </row>
    <row r="2" ht="12.75">
      <c r="I2" s="87" t="s">
        <v>430</v>
      </c>
    </row>
    <row r="3" ht="7.5" customHeight="1"/>
    <row r="4" spans="1:11" s="91" customFormat="1" ht="12.75">
      <c r="A4" s="463" t="s">
        <v>60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</row>
    <row r="5" s="91" customFormat="1" ht="6.75" customHeight="1">
      <c r="A5" s="105"/>
    </row>
    <row r="6" spans="1:11" s="125" customFormat="1" ht="18" customHeight="1">
      <c r="A6" s="127" t="s">
        <v>58</v>
      </c>
      <c r="B6" s="466" t="s">
        <v>79</v>
      </c>
      <c r="C6" s="466"/>
      <c r="D6" s="466"/>
      <c r="E6" s="466"/>
      <c r="F6" s="126"/>
      <c r="G6" s="126"/>
      <c r="H6" s="126"/>
      <c r="I6" s="126"/>
      <c r="J6" s="127"/>
      <c r="K6" s="127"/>
    </row>
    <row r="7" spans="1:11" s="91" customFormat="1" ht="12.75">
      <c r="A7" s="462" t="s">
        <v>296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</row>
    <row r="8" spans="1:7" s="91" customFormat="1" ht="6" customHeight="1">
      <c r="A8" s="121"/>
      <c r="B8" s="121"/>
      <c r="C8" s="120"/>
      <c r="D8" s="120"/>
      <c r="E8" s="120"/>
      <c r="F8" s="120"/>
      <c r="G8" s="120"/>
    </row>
    <row r="9" spans="1:11" s="91" customFormat="1" ht="12.75">
      <c r="A9" s="464" t="s">
        <v>5</v>
      </c>
      <c r="B9" s="465"/>
      <c r="C9" s="465"/>
      <c r="D9" s="465"/>
      <c r="E9" s="465"/>
      <c r="F9" s="465"/>
      <c r="G9" s="465"/>
      <c r="H9" s="465"/>
      <c r="I9" s="465"/>
      <c r="J9" s="465"/>
      <c r="K9" s="465"/>
    </row>
    <row r="10" s="91" customFormat="1" ht="9.75" customHeight="1">
      <c r="A10" s="105"/>
    </row>
    <row r="11" spans="1:13" s="91" customFormat="1" ht="12.75">
      <c r="A11" s="452" t="s">
        <v>92</v>
      </c>
      <c r="B11" s="452" t="s">
        <v>80</v>
      </c>
      <c r="C11" s="452" t="s">
        <v>240</v>
      </c>
      <c r="D11" s="452" t="s">
        <v>0</v>
      </c>
      <c r="E11" s="452"/>
      <c r="F11" s="452"/>
      <c r="G11" s="452"/>
      <c r="H11" s="452"/>
      <c r="I11" s="452"/>
      <c r="J11" s="461"/>
      <c r="K11" s="461"/>
      <c r="L11" s="452"/>
      <c r="M11" s="452" t="s">
        <v>241</v>
      </c>
    </row>
    <row r="12" spans="1:13" s="91" customFormat="1" ht="98.25" customHeight="1">
      <c r="A12" s="452"/>
      <c r="B12" s="452"/>
      <c r="C12" s="452"/>
      <c r="D12" s="210" t="s">
        <v>393</v>
      </c>
      <c r="E12" s="210" t="s">
        <v>61</v>
      </c>
      <c r="F12" s="210" t="s">
        <v>70</v>
      </c>
      <c r="G12" s="210" t="s">
        <v>6</v>
      </c>
      <c r="H12" s="210" t="s">
        <v>71</v>
      </c>
      <c r="I12" s="281" t="s">
        <v>443</v>
      </c>
      <c r="J12" s="210" t="s">
        <v>62</v>
      </c>
      <c r="K12" s="282" t="s">
        <v>63</v>
      </c>
      <c r="L12" s="283" t="s">
        <v>64</v>
      </c>
      <c r="M12" s="452"/>
    </row>
    <row r="13" spans="1:13" s="91" customFormat="1" ht="12.75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228" t="s">
        <v>65</v>
      </c>
      <c r="L13" s="16">
        <v>12</v>
      </c>
      <c r="M13" s="16">
        <v>13</v>
      </c>
    </row>
    <row r="14" spans="1:13" s="91" customFormat="1" ht="44.25" customHeight="1">
      <c r="A14" s="15" t="s">
        <v>179</v>
      </c>
      <c r="B14" s="284" t="s">
        <v>66</v>
      </c>
      <c r="C14" s="468">
        <f>SUM(C15:C16)</f>
        <v>81507.9</v>
      </c>
      <c r="D14" s="289">
        <f aca="true" t="shared" si="0" ref="D14:L14">SUM(D15:D16)</f>
        <v>3167725.7</v>
      </c>
      <c r="E14" s="132">
        <f t="shared" si="0"/>
        <v>0</v>
      </c>
      <c r="F14" s="468">
        <f t="shared" si="0"/>
        <v>19543.16</v>
      </c>
      <c r="G14" s="132">
        <f t="shared" si="0"/>
        <v>0</v>
      </c>
      <c r="H14" s="132">
        <f t="shared" si="0"/>
        <v>0</v>
      </c>
      <c r="I14" s="280">
        <f t="shared" si="0"/>
        <v>3154177.36</v>
      </c>
      <c r="J14" s="132">
        <f t="shared" si="0"/>
        <v>0</v>
      </c>
      <c r="K14" s="132">
        <f t="shared" si="0"/>
        <v>0</v>
      </c>
      <c r="L14" s="289">
        <f t="shared" si="0"/>
        <v>-2685.02</v>
      </c>
      <c r="M14" s="280">
        <f>SUM(M15:M16)</f>
        <v>111914.38000000002</v>
      </c>
    </row>
    <row r="15" spans="1:13" s="91" customFormat="1" ht="15" customHeight="1">
      <c r="A15" s="16" t="s">
        <v>244</v>
      </c>
      <c r="B15" s="90" t="s">
        <v>85</v>
      </c>
      <c r="C15" s="321">
        <v>78822.9</v>
      </c>
      <c r="D15" s="467">
        <v>54000</v>
      </c>
      <c r="E15" s="16"/>
      <c r="F15" s="467">
        <v>9644.51</v>
      </c>
      <c r="G15" s="16"/>
      <c r="H15" s="16"/>
      <c r="I15" s="321">
        <v>30553.03</v>
      </c>
      <c r="J15" s="16"/>
      <c r="K15" s="16"/>
      <c r="L15" s="290"/>
      <c r="M15" s="280">
        <f>C15+D15+E15+F15-G15-H15-I15-J15-K15+L15</f>
        <v>111914.38</v>
      </c>
    </row>
    <row r="16" spans="1:13" s="91" customFormat="1" ht="15" customHeight="1">
      <c r="A16" s="16" t="s">
        <v>245</v>
      </c>
      <c r="B16" s="90" t="s">
        <v>86</v>
      </c>
      <c r="C16" s="321">
        <v>2685</v>
      </c>
      <c r="D16" s="470">
        <v>3113725.7</v>
      </c>
      <c r="E16" s="16"/>
      <c r="F16" s="467">
        <v>9898.65</v>
      </c>
      <c r="G16" s="16"/>
      <c r="H16" s="16"/>
      <c r="I16" s="321">
        <v>3123624.33</v>
      </c>
      <c r="J16" s="16"/>
      <c r="K16" s="16"/>
      <c r="L16" s="290">
        <v>-2685.02</v>
      </c>
      <c r="M16" s="289">
        <f>C16+D16+E16+F16-G16-H16-I16-J16-K16+L16</f>
        <v>1.864464138634503E-11</v>
      </c>
    </row>
    <row r="17" spans="1:13" s="91" customFormat="1" ht="51" customHeight="1">
      <c r="A17" s="15" t="s">
        <v>180</v>
      </c>
      <c r="B17" s="284" t="s">
        <v>67</v>
      </c>
      <c r="C17" s="313">
        <f>SUM(C18:C19)</f>
        <v>2120816.46</v>
      </c>
      <c r="D17" s="471">
        <f aca="true" t="shared" si="1" ref="D17:M17">SUM(D18:D19)</f>
        <v>451610</v>
      </c>
      <c r="E17" s="280">
        <f t="shared" si="1"/>
        <v>0</v>
      </c>
      <c r="F17" s="313">
        <f t="shared" si="1"/>
        <v>3646.84</v>
      </c>
      <c r="G17" s="280">
        <f t="shared" si="1"/>
        <v>0</v>
      </c>
      <c r="H17" s="280">
        <f t="shared" si="1"/>
        <v>0</v>
      </c>
      <c r="I17" s="313">
        <f t="shared" si="1"/>
        <v>496099.7</v>
      </c>
      <c r="J17" s="132">
        <f t="shared" si="1"/>
        <v>0</v>
      </c>
      <c r="K17" s="132">
        <f t="shared" si="1"/>
        <v>0</v>
      </c>
      <c r="L17" s="289">
        <f t="shared" si="1"/>
        <v>-2753.1</v>
      </c>
      <c r="M17" s="280">
        <f t="shared" si="1"/>
        <v>2077220.4999999998</v>
      </c>
    </row>
    <row r="18" spans="1:13" s="91" customFormat="1" ht="15" customHeight="1">
      <c r="A18" s="16" t="s">
        <v>247</v>
      </c>
      <c r="B18" s="90" t="s">
        <v>85</v>
      </c>
      <c r="C18" s="321">
        <v>2118063.36</v>
      </c>
      <c r="D18" s="467"/>
      <c r="E18" s="16"/>
      <c r="F18" s="467">
        <v>3646.84</v>
      </c>
      <c r="G18" s="16"/>
      <c r="H18" s="16"/>
      <c r="I18" s="321">
        <v>44489.7</v>
      </c>
      <c r="J18" s="16"/>
      <c r="K18" s="16"/>
      <c r="L18" s="290"/>
      <c r="M18" s="289">
        <f>C18+D18+E18+F18-G18-H18-I18-J18-K18+L18</f>
        <v>2077220.4999999998</v>
      </c>
    </row>
    <row r="19" spans="1:13" s="91" customFormat="1" ht="15" customHeight="1">
      <c r="A19" s="16" t="s">
        <v>253</v>
      </c>
      <c r="B19" s="90" t="s">
        <v>86</v>
      </c>
      <c r="C19" s="321">
        <v>2753.1</v>
      </c>
      <c r="D19" s="472">
        <v>451610</v>
      </c>
      <c r="E19" s="16"/>
      <c r="F19" s="467"/>
      <c r="G19" s="16"/>
      <c r="H19" s="16"/>
      <c r="I19" s="321">
        <v>451610</v>
      </c>
      <c r="J19" s="16"/>
      <c r="K19" s="16"/>
      <c r="L19" s="290">
        <v>-2753.1</v>
      </c>
      <c r="M19" s="280">
        <f>C19+D19+E19+F19-G19-H19-I19-J19-K19+L19</f>
        <v>-2.319211489520967E-11</v>
      </c>
    </row>
    <row r="20" spans="1:13" s="91" customFormat="1" ht="72" customHeight="1">
      <c r="A20" s="15" t="s">
        <v>181</v>
      </c>
      <c r="B20" s="284" t="s">
        <v>68</v>
      </c>
      <c r="C20" s="468">
        <f>SUM(C21:C22)</f>
        <v>19553.85</v>
      </c>
      <c r="D20" s="468">
        <f aca="true" t="shared" si="2" ref="D20:M20">SUM(D21:D22)</f>
        <v>8950.67</v>
      </c>
      <c r="E20" s="132">
        <f t="shared" si="2"/>
        <v>0</v>
      </c>
      <c r="F20" s="468">
        <f t="shared" si="2"/>
        <v>110744.53</v>
      </c>
      <c r="G20" s="132">
        <f t="shared" si="2"/>
        <v>0</v>
      </c>
      <c r="H20" s="132">
        <f t="shared" si="2"/>
        <v>0</v>
      </c>
      <c r="I20" s="313">
        <f t="shared" si="2"/>
        <v>75841.94</v>
      </c>
      <c r="J20" s="132">
        <f t="shared" si="2"/>
        <v>0</v>
      </c>
      <c r="K20" s="132">
        <f t="shared" si="2"/>
        <v>0</v>
      </c>
      <c r="L20" s="289">
        <f t="shared" si="2"/>
        <v>0</v>
      </c>
      <c r="M20" s="280">
        <f t="shared" si="2"/>
        <v>63407.109999999986</v>
      </c>
    </row>
    <row r="21" spans="1:13" s="91" customFormat="1" ht="15" customHeight="1">
      <c r="A21" s="16" t="s">
        <v>248</v>
      </c>
      <c r="B21" s="90" t="s">
        <v>85</v>
      </c>
      <c r="C21" s="467">
        <v>19553.85</v>
      </c>
      <c r="D21" s="467"/>
      <c r="E21" s="16"/>
      <c r="F21" s="467">
        <v>54652.2</v>
      </c>
      <c r="G21" s="16"/>
      <c r="H21" s="16"/>
      <c r="I21" s="467">
        <v>10798.94</v>
      </c>
      <c r="J21" s="16"/>
      <c r="K21" s="16"/>
      <c r="L21" s="290"/>
      <c r="M21" s="280">
        <f aca="true" t="shared" si="3" ref="M21:M26">C21+D21+E21+F21-G21-H21-I21-J21-K21+L21</f>
        <v>63407.109999999986</v>
      </c>
    </row>
    <row r="22" spans="1:13" s="91" customFormat="1" ht="15" customHeight="1">
      <c r="A22" s="16" t="s">
        <v>249</v>
      </c>
      <c r="B22" s="90" t="s">
        <v>86</v>
      </c>
      <c r="C22" s="467"/>
      <c r="D22" s="467">
        <v>8950.67</v>
      </c>
      <c r="E22" s="16"/>
      <c r="F22" s="469">
        <v>56092.33</v>
      </c>
      <c r="G22" s="16"/>
      <c r="H22" s="16"/>
      <c r="I22" s="467">
        <v>65043</v>
      </c>
      <c r="J22" s="16"/>
      <c r="K22" s="16"/>
      <c r="L22" s="290"/>
      <c r="M22" s="280">
        <f t="shared" si="3"/>
        <v>0</v>
      </c>
    </row>
    <row r="23" spans="1:13" s="91" customFormat="1" ht="15" customHeight="1">
      <c r="A23" s="15" t="s">
        <v>182</v>
      </c>
      <c r="B23" s="89" t="s">
        <v>266</v>
      </c>
      <c r="C23" s="468">
        <f>SUM(C24:C25)</f>
        <v>14698.53</v>
      </c>
      <c r="D23" s="313">
        <f aca="true" t="shared" si="4" ref="D23:L23">SUM(D24:D25)</f>
        <v>22793.6</v>
      </c>
      <c r="E23" s="132">
        <f t="shared" si="4"/>
        <v>0</v>
      </c>
      <c r="F23" s="468">
        <f t="shared" si="4"/>
        <v>0</v>
      </c>
      <c r="G23" s="132">
        <f t="shared" si="4"/>
        <v>0</v>
      </c>
      <c r="H23" s="132">
        <f t="shared" si="4"/>
        <v>0</v>
      </c>
      <c r="I23" s="468">
        <f>SUM(I24:I25)</f>
        <v>29278.59</v>
      </c>
      <c r="J23" s="132">
        <f t="shared" si="4"/>
        <v>0</v>
      </c>
      <c r="K23" s="132">
        <f t="shared" si="4"/>
        <v>0</v>
      </c>
      <c r="L23" s="289">
        <f t="shared" si="4"/>
        <v>0</v>
      </c>
      <c r="M23" s="280">
        <f t="shared" si="3"/>
        <v>8213.539999999997</v>
      </c>
    </row>
    <row r="24" spans="1:13" s="91" customFormat="1" ht="15" customHeight="1">
      <c r="A24" s="16" t="s">
        <v>251</v>
      </c>
      <c r="B24" s="90" t="s">
        <v>85</v>
      </c>
      <c r="C24" s="467"/>
      <c r="D24" s="321"/>
      <c r="E24" s="16"/>
      <c r="F24" s="16"/>
      <c r="G24" s="16"/>
      <c r="H24" s="16"/>
      <c r="I24" s="467"/>
      <c r="J24" s="16"/>
      <c r="K24" s="16"/>
      <c r="L24" s="290"/>
      <c r="M24" s="280">
        <f t="shared" si="3"/>
        <v>0</v>
      </c>
    </row>
    <row r="25" spans="1:13" s="91" customFormat="1" ht="15" customHeight="1">
      <c r="A25" s="16" t="s">
        <v>252</v>
      </c>
      <c r="B25" s="90" t="s">
        <v>86</v>
      </c>
      <c r="C25" s="467">
        <v>14698.53</v>
      </c>
      <c r="D25" s="321">
        <v>22793.6</v>
      </c>
      <c r="E25" s="16"/>
      <c r="F25" s="16"/>
      <c r="G25" s="16"/>
      <c r="H25" s="16"/>
      <c r="I25" s="467">
        <v>29278.59</v>
      </c>
      <c r="J25" s="16"/>
      <c r="K25" s="16"/>
      <c r="L25" s="290"/>
      <c r="M25" s="280">
        <f t="shared" si="3"/>
        <v>8213.539999999997</v>
      </c>
    </row>
    <row r="26" spans="1:13" s="91" customFormat="1" ht="14.25" customHeight="1">
      <c r="A26" s="15" t="s">
        <v>183</v>
      </c>
      <c r="B26" s="89" t="s">
        <v>69</v>
      </c>
      <c r="C26" s="131">
        <f>C14+C17+C20+C23</f>
        <v>2236576.7399999998</v>
      </c>
      <c r="D26" s="292">
        <f aca="true" t="shared" si="5" ref="D26:L26">D14+D17+D20+D23</f>
        <v>3651079.97</v>
      </c>
      <c r="E26" s="131">
        <f t="shared" si="5"/>
        <v>0</v>
      </c>
      <c r="F26" s="302">
        <f t="shared" si="5"/>
        <v>133934.53</v>
      </c>
      <c r="G26" s="131">
        <f t="shared" si="5"/>
        <v>0</v>
      </c>
      <c r="H26" s="131">
        <f t="shared" si="5"/>
        <v>0</v>
      </c>
      <c r="I26" s="291">
        <f t="shared" si="5"/>
        <v>3755397.59</v>
      </c>
      <c r="J26" s="131">
        <f t="shared" si="5"/>
        <v>0</v>
      </c>
      <c r="K26" s="131">
        <f t="shared" si="5"/>
        <v>0</v>
      </c>
      <c r="L26" s="292">
        <f t="shared" si="5"/>
        <v>-5438.12</v>
      </c>
      <c r="M26" s="131">
        <f t="shared" si="3"/>
        <v>2260755.5300000003</v>
      </c>
    </row>
    <row r="27" ht="9.75" customHeight="1"/>
    <row r="28" spans="1:11" s="94" customFormat="1" ht="8.25" customHeight="1">
      <c r="A28" s="94" t="s">
        <v>78</v>
      </c>
      <c r="C28" s="117" t="s">
        <v>2</v>
      </c>
      <c r="D28" s="117"/>
      <c r="E28" s="118"/>
      <c r="H28" s="94" t="s">
        <v>440</v>
      </c>
      <c r="J28" s="117" t="s">
        <v>227</v>
      </c>
      <c r="K28" s="117"/>
    </row>
    <row r="29" spans="3:10" s="94" customFormat="1" ht="9.75" customHeight="1">
      <c r="C29" s="118" t="s">
        <v>13</v>
      </c>
      <c r="D29" s="118"/>
      <c r="E29" s="118"/>
      <c r="F29" s="118"/>
      <c r="J29" s="118" t="s">
        <v>13</v>
      </c>
    </row>
  </sheetData>
  <sheetProtection/>
  <mergeCells count="9">
    <mergeCell ref="M11:M12"/>
    <mergeCell ref="A7:K7"/>
    <mergeCell ref="A4:K4"/>
    <mergeCell ref="A9:K9"/>
    <mergeCell ref="A11:A12"/>
    <mergeCell ref="B11:B12"/>
    <mergeCell ref="C11:C12"/>
    <mergeCell ref="D11:L11"/>
    <mergeCell ref="B6:E6"/>
  </mergeCells>
  <printOptions horizontalCentered="1"/>
  <pageMargins left="0.35433070866141736" right="0.15748031496062992" top="0.1968503937007874" bottom="0.1968503937007874" header="0.11811023622047245" footer="0.11811023622047245"/>
  <pageSetup fitToHeight="2" fitToWidth="1" horizontalDpi="600" verticalDpi="600" orientation="landscape" paperSize="9" scale="9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2013-03-20T10:36:32Z</cp:lastPrinted>
  <dcterms:created xsi:type="dcterms:W3CDTF">2007-01-30T12:52:40Z</dcterms:created>
  <dcterms:modified xsi:type="dcterms:W3CDTF">2013-04-17T07:40:44Z</dcterms:modified>
  <cp:category/>
  <cp:version/>
  <cp:contentType/>
  <cp:contentStatus/>
</cp:coreProperties>
</file>